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7845" activeTab="0"/>
  </bookViews>
  <sheets>
    <sheet name="定期考查" sheetId="1" r:id="rId1"/>
    <sheet name="國語" sheetId="2" r:id="rId2"/>
    <sheet name="數學" sheetId="3" r:id="rId3"/>
    <sheet name="英語" sheetId="4" r:id="rId4"/>
    <sheet name="自然" sheetId="5" r:id="rId5"/>
    <sheet name="社會" sheetId="6" r:id="rId6"/>
    <sheet name="生活" sheetId="7" r:id="rId7"/>
  </sheets>
  <definedNames>
    <definedName name="_xlnm.Print_Area" localSheetId="6">'生活'!$A$1:$N$34</definedName>
    <definedName name="_xlnm.Print_Area" localSheetId="4">'自然'!$A$1:$N$34</definedName>
    <definedName name="_xlnm.Print_Area" localSheetId="0">'定期考查'!$A$1:$K$43</definedName>
    <definedName name="_xlnm.Print_Area" localSheetId="5">'社會'!$A$1:$N$34</definedName>
    <definedName name="_xlnm.Print_Area" localSheetId="3">'英語'!$A$1:$N$34</definedName>
    <definedName name="_xlnm.Print_Area" localSheetId="1">'國語'!$A$1:$N$34</definedName>
    <definedName name="_xlnm.Print_Area" localSheetId="2">'數學'!$A$1:$N$34</definedName>
  </definedNames>
  <calcPr fullCalcOnLoad="1"/>
</workbook>
</file>

<file path=xl/sharedStrings.xml><?xml version="1.0" encoding="utf-8"?>
<sst xmlns="http://schemas.openxmlformats.org/spreadsheetml/2006/main" count="213" uniqueCount="66">
  <si>
    <t>姓名</t>
  </si>
  <si>
    <t>國語</t>
  </si>
  <si>
    <t>數學</t>
  </si>
  <si>
    <t>自然</t>
  </si>
  <si>
    <t>總分</t>
  </si>
  <si>
    <t>名次</t>
  </si>
  <si>
    <t>社會</t>
  </si>
  <si>
    <t>備註</t>
  </si>
  <si>
    <t>英語</t>
  </si>
  <si>
    <t>班級︰</t>
  </si>
  <si>
    <t>導師姓名︰</t>
  </si>
  <si>
    <t>班級人數：</t>
  </si>
  <si>
    <t>分數間距</t>
  </si>
  <si>
    <t>0-9</t>
  </si>
  <si>
    <t>10~19</t>
  </si>
  <si>
    <t>20~29</t>
  </si>
  <si>
    <t>30~39</t>
  </si>
  <si>
    <t>40~49</t>
  </si>
  <si>
    <t>50~59</t>
  </si>
  <si>
    <t>60~69</t>
  </si>
  <si>
    <t>70~79</t>
  </si>
  <si>
    <t>80~89</t>
  </si>
  <si>
    <t>90~99</t>
  </si>
  <si>
    <t>人數</t>
  </si>
  <si>
    <t>班級：</t>
  </si>
  <si>
    <t>領域平均成績</t>
  </si>
  <si>
    <t>全班總分</t>
  </si>
  <si>
    <t>全班平均</t>
  </si>
  <si>
    <t>座號</t>
  </si>
  <si>
    <t>領域
總分</t>
  </si>
  <si>
    <t>全班總分</t>
  </si>
  <si>
    <t>缺考人數︰</t>
  </si>
  <si>
    <t>資源班</t>
  </si>
  <si>
    <t>實到人數︰</t>
  </si>
  <si>
    <t>許00</t>
  </si>
  <si>
    <t>柳00</t>
  </si>
  <si>
    <t>陳00</t>
  </si>
  <si>
    <t>蔡00</t>
  </si>
  <si>
    <t>鍾00</t>
  </si>
  <si>
    <t>江00</t>
  </si>
  <si>
    <t>林00</t>
  </si>
  <si>
    <t>羅00</t>
  </si>
  <si>
    <t>施00</t>
  </si>
  <si>
    <t>徐00</t>
  </si>
  <si>
    <t>吳00</t>
  </si>
  <si>
    <t>胡00</t>
  </si>
  <si>
    <t>張00</t>
  </si>
  <si>
    <t>簡00</t>
  </si>
  <si>
    <t>王00</t>
  </si>
  <si>
    <t>鄭00</t>
  </si>
  <si>
    <t>潘00</t>
  </si>
  <si>
    <t>廖00</t>
  </si>
  <si>
    <t>游00</t>
  </si>
  <si>
    <t>洪00</t>
  </si>
  <si>
    <t>田00</t>
  </si>
  <si>
    <t>金00</t>
  </si>
  <si>
    <t>秦00</t>
  </si>
  <si>
    <t>六年甲班</t>
  </si>
  <si>
    <t>作答狀況</t>
  </si>
  <si>
    <t>任課教師省思</t>
  </si>
  <si>
    <t>成績</t>
  </si>
  <si>
    <t>任課教師︰         教學組長︰         教務主任︰         校長︰</t>
  </si>
  <si>
    <t>學生個人成績及作答結果分析</t>
  </si>
  <si>
    <t>生活</t>
  </si>
  <si>
    <t>資源班</t>
  </si>
  <si>
    <t>花蓮縣新城國小106學年度第二學期期中定期評量成績一覽表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</si>
</sst>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_ "/>
    <numFmt numFmtId="180" formatCode="0.000_ "/>
    <numFmt numFmtId="181" formatCode="0.00_ "/>
    <numFmt numFmtId="182" formatCode="0.00_ ;[Red]\-0.00\ "/>
    <numFmt numFmtId="183" formatCode="0.0_ ;[Red]\-0.0\ "/>
    <numFmt numFmtId="184" formatCode="0_ ;[Red]\-0\ "/>
    <numFmt numFmtId="185" formatCode="0_ "/>
    <numFmt numFmtId="186" formatCode="0.00;[Red]0.00"/>
    <numFmt numFmtId="187" formatCode="#,##0_ "/>
    <numFmt numFmtId="188" formatCode="General&quot;人&quot;"/>
    <numFmt numFmtId="189" formatCode="0.0_ "/>
    <numFmt numFmtId="190" formatCode="0.00_);[Red]\(0.00\)"/>
    <numFmt numFmtId="191" formatCode="0_);[Red]\(0\)"/>
    <numFmt numFmtId="192" formatCode="0.0;[Red]0.0"/>
    <numFmt numFmtId="193" formatCode="0;[Red]0"/>
    <numFmt numFmtId="194" formatCode="#,##0;[Red]#,##0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u val="single"/>
      <sz val="14"/>
      <name val="標楷體"/>
      <family val="4"/>
    </font>
    <font>
      <b/>
      <sz val="14"/>
      <color indexed="12"/>
      <name val="標楷體"/>
      <family val="4"/>
    </font>
    <font>
      <sz val="14"/>
      <color indexed="10"/>
      <name val="標楷體"/>
      <family val="4"/>
    </font>
    <font>
      <sz val="18.75"/>
      <color indexed="8"/>
      <name val="新細明體"/>
      <family val="1"/>
    </font>
    <font>
      <sz val="14"/>
      <color indexed="8"/>
      <name val="新細明體"/>
      <family val="1"/>
    </font>
    <font>
      <sz val="18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8"/>
      <name val="標楷體"/>
      <family val="4"/>
    </font>
    <font>
      <sz val="18.7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distributed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187" fontId="5" fillId="0" borderId="11" xfId="0" applyNumberFormat="1" applyFont="1" applyBorder="1" applyAlignment="1" applyProtection="1">
      <alignment vertical="center"/>
      <protection hidden="1"/>
    </xf>
    <xf numFmtId="187" fontId="5" fillId="0" borderId="0" xfId="0" applyNumberFormat="1" applyFont="1" applyAlignment="1" applyProtection="1">
      <alignment horizontal="right"/>
      <protection hidden="1"/>
    </xf>
    <xf numFmtId="187" fontId="9" fillId="0" borderId="11" xfId="0" applyNumberFormat="1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distributed" vertical="center"/>
      <protection hidden="1"/>
    </xf>
    <xf numFmtId="181" fontId="9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11" xfId="0" applyFont="1" applyBorder="1" applyAlignment="1" applyProtection="1">
      <alignment vertical="center"/>
      <protection locked="0"/>
    </xf>
    <xf numFmtId="0" fontId="0" fillId="0" borderId="0" xfId="33" applyProtection="1">
      <alignment vertical="center"/>
      <protection hidden="1"/>
    </xf>
    <xf numFmtId="0" fontId="5" fillId="0" borderId="0" xfId="33" applyFont="1" applyProtection="1">
      <alignment vertical="center"/>
      <protection hidden="1"/>
    </xf>
    <xf numFmtId="0" fontId="8" fillId="0" borderId="0" xfId="33" applyFont="1" applyProtection="1">
      <alignment vertical="center"/>
      <protection hidden="1"/>
    </xf>
    <xf numFmtId="188" fontId="5" fillId="0" borderId="0" xfId="33" applyNumberFormat="1" applyFont="1" applyProtection="1">
      <alignment vertical="center"/>
      <protection hidden="1"/>
    </xf>
    <xf numFmtId="188" fontId="5" fillId="0" borderId="0" xfId="33" applyNumberFormat="1" applyFont="1" applyAlignment="1" applyProtection="1">
      <alignment horizontal="center" vertical="center"/>
      <protection hidden="1"/>
    </xf>
    <xf numFmtId="0" fontId="5" fillId="0" borderId="11" xfId="33" applyFont="1" applyFill="1" applyBorder="1" applyAlignment="1" applyProtection="1">
      <alignment horizontal="center" vertical="center" wrapText="1"/>
      <protection hidden="1"/>
    </xf>
    <xf numFmtId="0" fontId="5" fillId="0" borderId="11" xfId="33" applyFont="1" applyBorder="1" applyAlignment="1" applyProtection="1">
      <alignment horizontal="center" vertical="center"/>
      <protection hidden="1"/>
    </xf>
    <xf numFmtId="0" fontId="5" fillId="0" borderId="11" xfId="33" applyFont="1" applyBorder="1" applyProtection="1">
      <alignment vertical="center"/>
      <protection hidden="1"/>
    </xf>
    <xf numFmtId="0" fontId="5" fillId="0" borderId="0" xfId="33" applyFont="1" applyBorder="1" applyAlignment="1" applyProtection="1">
      <alignment horizontal="center" vertical="center"/>
      <protection hidden="1"/>
    </xf>
    <xf numFmtId="192" fontId="9" fillId="0" borderId="12" xfId="0" applyNumberFormat="1" applyFont="1" applyBorder="1" applyAlignment="1" applyProtection="1">
      <alignment vertical="center"/>
      <protection hidden="1"/>
    </xf>
    <xf numFmtId="192" fontId="5" fillId="0" borderId="11" xfId="0" applyNumberFormat="1" applyFont="1" applyBorder="1" applyAlignment="1" applyProtection="1">
      <alignment vertical="center"/>
      <protection hidden="1"/>
    </xf>
    <xf numFmtId="192" fontId="5" fillId="0" borderId="11" xfId="33" applyNumberFormat="1" applyFont="1" applyBorder="1" applyProtection="1">
      <alignment vertical="center"/>
      <protection hidden="1"/>
    </xf>
    <xf numFmtId="192" fontId="5" fillId="0" borderId="0" xfId="0" applyNumberFormat="1" applyFont="1" applyAlignment="1" applyProtection="1">
      <alignment horizontal="right"/>
      <protection hidden="1"/>
    </xf>
    <xf numFmtId="0" fontId="5" fillId="0" borderId="11" xfId="0" applyFont="1" applyBorder="1" applyAlignment="1" applyProtection="1">
      <alignment horizontal="center" vertical="center"/>
      <protection locked="0"/>
    </xf>
    <xf numFmtId="194" fontId="5" fillId="0" borderId="11" xfId="33" applyNumberFormat="1" applyFont="1" applyBorder="1" applyProtection="1">
      <alignment vertical="center"/>
      <protection hidden="1"/>
    </xf>
    <xf numFmtId="0" fontId="5" fillId="0" borderId="10" xfId="0" applyFont="1" applyBorder="1" applyAlignment="1" applyProtection="1">
      <alignment horizontal="distributed" vertical="center"/>
      <protection hidden="1"/>
    </xf>
    <xf numFmtId="0" fontId="5" fillId="0" borderId="11" xfId="0" applyFont="1" applyBorder="1" applyAlignment="1" applyProtection="1">
      <alignment horizontal="distributed" vertical="center"/>
      <protection hidden="1"/>
    </xf>
    <xf numFmtId="0" fontId="5" fillId="0" borderId="13" xfId="0" applyFont="1" applyBorder="1" applyAlignment="1" applyProtection="1">
      <alignment horizontal="distributed" vertical="center"/>
      <protection hidden="1"/>
    </xf>
    <xf numFmtId="0" fontId="10" fillId="0" borderId="11" xfId="0" applyFont="1" applyBorder="1" applyAlignment="1" applyProtection="1">
      <alignment horizontal="center" vertical="center"/>
      <protection locked="0"/>
    </xf>
    <xf numFmtId="0" fontId="5" fillId="0" borderId="0" xfId="33" applyFont="1" applyBorder="1" applyProtection="1">
      <alignment vertical="center"/>
      <protection hidden="1"/>
    </xf>
    <xf numFmtId="0" fontId="5" fillId="0" borderId="14" xfId="33" applyFont="1" applyBorder="1" applyAlignment="1" applyProtection="1">
      <alignment horizontal="center" vertical="center"/>
      <protection hidden="1"/>
    </xf>
    <xf numFmtId="194" fontId="5" fillId="0" borderId="14" xfId="33" applyNumberFormat="1" applyFont="1" applyBorder="1" applyProtection="1">
      <alignment vertical="center"/>
      <protection hidden="1"/>
    </xf>
    <xf numFmtId="192" fontId="5" fillId="0" borderId="14" xfId="33" applyNumberFormat="1" applyFont="1" applyBorder="1" applyProtection="1">
      <alignment vertical="center"/>
      <protection hidden="1"/>
    </xf>
    <xf numFmtId="0" fontId="9" fillId="0" borderId="13" xfId="0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vertical="center" shrinkToFit="1"/>
      <protection hidden="1"/>
    </xf>
    <xf numFmtId="0" fontId="5" fillId="0" borderId="15" xfId="0" applyFont="1" applyBorder="1" applyAlignment="1" applyProtection="1">
      <alignment vertical="center" shrinkToFit="1"/>
      <protection hidden="1"/>
    </xf>
    <xf numFmtId="0" fontId="9" fillId="0" borderId="13" xfId="0" applyFont="1" applyBorder="1" applyAlignment="1" applyProtection="1">
      <alignment vertical="center" shrinkToFit="1"/>
      <protection hidden="1"/>
    </xf>
    <xf numFmtId="0" fontId="9" fillId="0" borderId="16" xfId="0" applyFont="1" applyBorder="1" applyAlignment="1" applyProtection="1">
      <alignment horizontal="distributed" vertical="center"/>
      <protection hidden="1"/>
    </xf>
    <xf numFmtId="0" fontId="9" fillId="0" borderId="12" xfId="0" applyFont="1" applyBorder="1" applyAlignment="1" applyProtection="1">
      <alignment horizontal="distributed" vertical="center"/>
      <protection hidden="1"/>
    </xf>
    <xf numFmtId="0" fontId="5" fillId="0" borderId="11" xfId="0" applyFont="1" applyBorder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right" vertical="center"/>
      <protection hidden="1"/>
    </xf>
    <xf numFmtId="0" fontId="9" fillId="0" borderId="10" xfId="0" applyFont="1" applyBorder="1" applyAlignment="1" applyProtection="1">
      <alignment horizontal="distributed" vertical="center"/>
      <protection hidden="1"/>
    </xf>
    <xf numFmtId="0" fontId="9" fillId="0" borderId="11" xfId="0" applyFont="1" applyBorder="1" applyAlignment="1" applyProtection="1">
      <alignment horizontal="distributed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1" xfId="33" applyFont="1" applyBorder="1" applyAlignment="1" applyProtection="1">
      <alignment horizontal="center" vertical="center"/>
      <protection locked="0"/>
    </xf>
    <xf numFmtId="0" fontId="5" fillId="0" borderId="0" xfId="33" applyFont="1" applyAlignment="1" applyProtection="1">
      <alignment horizontal="left" vertical="center"/>
      <protection hidden="1"/>
    </xf>
    <xf numFmtId="0" fontId="5" fillId="0" borderId="11" xfId="33" applyFont="1" applyBorder="1" applyAlignment="1" applyProtection="1">
      <alignment horizontal="center" vertical="center"/>
      <protection hidden="1"/>
    </xf>
    <xf numFmtId="0" fontId="7" fillId="0" borderId="0" xfId="33" applyFont="1" applyAlignment="1" applyProtection="1">
      <alignment horizontal="center" vertical="center"/>
      <protection hidden="1"/>
    </xf>
    <xf numFmtId="0" fontId="5" fillId="0" borderId="22" xfId="33" applyFont="1" applyBorder="1" applyAlignment="1" applyProtection="1">
      <alignment horizontal="center" vertical="center" shrinkToFit="1"/>
      <protection hidden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9學年度第一學期期中考成績曲線圖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</a:rPr>
              <a:t>國語文領域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28"/>
          <c:w val="0.86"/>
          <c:h val="0.7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'國語'!$B$3:$L$3</c:f>
              <c:strCache/>
            </c:strRef>
          </c:cat>
          <c:val>
            <c:numRef>
              <c:f>'國語'!$B$4:$L$4</c:f>
              <c:numCache/>
            </c:numRef>
          </c:val>
          <c:smooth val="0"/>
        </c:ser>
        <c:marker val="1"/>
        <c:axId val="39825912"/>
        <c:axId val="22888889"/>
      </c:lineChart>
      <c:catAx>
        <c:axId val="39825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分數間距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2888889"/>
        <c:crosses val="autoZero"/>
        <c:auto val="1"/>
        <c:lblOffset val="100"/>
        <c:tickLblSkip val="1"/>
        <c:noMultiLvlLbl val="0"/>
      </c:catAx>
      <c:valAx>
        <c:axId val="228888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39825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</a:rPr>
              <a:t>數學領域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25"/>
          <c:w val="0.86"/>
          <c:h val="0.71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'數學'!$B$3:$L$3</c:f>
              <c:strCache/>
            </c:strRef>
          </c:cat>
          <c:val>
            <c:numRef>
              <c:f>'數學'!$B$4:$L$4</c:f>
              <c:numCache/>
            </c:numRef>
          </c:val>
          <c:smooth val="0"/>
        </c:ser>
        <c:marker val="1"/>
        <c:axId val="4673410"/>
        <c:axId val="42060691"/>
      </c:lineChart>
      <c:catAx>
        <c:axId val="4673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分數間距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2060691"/>
        <c:crosses val="autoZero"/>
        <c:auto val="1"/>
        <c:lblOffset val="100"/>
        <c:tickLblSkip val="1"/>
        <c:noMultiLvlLbl val="0"/>
      </c:catAx>
      <c:valAx>
        <c:axId val="420606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4673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</a:rPr>
              <a:t>英語領域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25"/>
          <c:w val="0.86"/>
          <c:h val="0.71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'英語'!$B$3:$L$3</c:f>
              <c:strCache/>
            </c:strRef>
          </c:cat>
          <c:val>
            <c:numRef>
              <c:f>'英語'!$B$4:$L$4</c:f>
              <c:numCache/>
            </c:numRef>
          </c:val>
          <c:smooth val="0"/>
        </c:ser>
        <c:marker val="1"/>
        <c:axId val="43001900"/>
        <c:axId val="51472781"/>
      </c:lineChart>
      <c:catAx>
        <c:axId val="4300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分數間距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1472781"/>
        <c:crosses val="autoZero"/>
        <c:auto val="1"/>
        <c:lblOffset val="100"/>
        <c:tickLblSkip val="1"/>
        <c:noMultiLvlLbl val="0"/>
      </c:catAx>
      <c:valAx>
        <c:axId val="514727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43001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</a:rPr>
              <a:t>自然領域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25"/>
          <c:w val="0.86"/>
          <c:h val="0.71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'自然'!$B$3:$L$3</c:f>
              <c:strCache/>
            </c:strRef>
          </c:cat>
          <c:val>
            <c:numRef>
              <c:f>'自然'!$B$4:$L$4</c:f>
              <c:numCache/>
            </c:numRef>
          </c:val>
          <c:smooth val="0"/>
        </c:ser>
        <c:marker val="1"/>
        <c:axId val="60601846"/>
        <c:axId val="8545703"/>
      </c:lineChart>
      <c:catAx>
        <c:axId val="6060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分數間距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545703"/>
        <c:crosses val="autoZero"/>
        <c:auto val="1"/>
        <c:lblOffset val="100"/>
        <c:tickLblSkip val="1"/>
        <c:noMultiLvlLbl val="0"/>
      </c:catAx>
      <c:valAx>
        <c:axId val="85457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60601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</a:rPr>
              <a:t>社會領域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25"/>
          <c:w val="0.86"/>
          <c:h val="0.71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'社會'!$B$3:$L$3</c:f>
              <c:strCache/>
            </c:strRef>
          </c:cat>
          <c:val>
            <c:numRef>
              <c:f>'社會'!$B$4:$L$4</c:f>
              <c:numCache/>
            </c:numRef>
          </c:val>
          <c:smooth val="0"/>
        </c:ser>
        <c:marker val="1"/>
        <c:axId val="9802464"/>
        <c:axId val="21113313"/>
      </c:lineChart>
      <c:catAx>
        <c:axId val="9802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分數間距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1113313"/>
        <c:crosses val="autoZero"/>
        <c:auto val="1"/>
        <c:lblOffset val="100"/>
        <c:tickLblSkip val="1"/>
        <c:noMultiLvlLbl val="0"/>
      </c:catAx>
      <c:valAx>
        <c:axId val="211133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9802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</a:rPr>
              <a:t>生活領域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25"/>
          <c:w val="0.86"/>
          <c:h val="0.71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'生活'!$B$3:$L$3</c:f>
              <c:strCache/>
            </c:strRef>
          </c:cat>
          <c:val>
            <c:numRef>
              <c:f>'生活'!$B$4:$L$4</c:f>
              <c:numCache/>
            </c:numRef>
          </c:val>
          <c:smooth val="0"/>
        </c:ser>
        <c:marker val="1"/>
        <c:axId val="55802090"/>
        <c:axId val="32456763"/>
      </c:lineChart>
      <c:catAx>
        <c:axId val="55802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分數間距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2456763"/>
        <c:crosses val="autoZero"/>
        <c:auto val="1"/>
        <c:lblOffset val="100"/>
        <c:tickLblSkip val="1"/>
        <c:noMultiLvlLbl val="0"/>
      </c:catAx>
      <c:valAx>
        <c:axId val="324567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55802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14</xdr:col>
      <xdr:colOff>0</xdr:colOff>
      <xdr:row>31</xdr:row>
      <xdr:rowOff>190500</xdr:rowOff>
    </xdr:to>
    <xdr:graphicFrame>
      <xdr:nvGraphicFramePr>
        <xdr:cNvPr id="1" name="Chart 2"/>
        <xdr:cNvGraphicFramePr/>
      </xdr:nvGraphicFramePr>
      <xdr:xfrm>
        <a:off x="38100" y="5429250"/>
        <a:ext cx="72294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38100" y="5429250"/>
        <a:ext cx="72294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38100" y="5429250"/>
        <a:ext cx="72294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38100" y="5429250"/>
        <a:ext cx="72294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38100" y="5429250"/>
        <a:ext cx="72294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38100" y="5429250"/>
        <a:ext cx="72294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H11" sqref="H11"/>
    </sheetView>
  </sheetViews>
  <sheetFormatPr defaultColWidth="9.00390625" defaultRowHeight="16.5"/>
  <cols>
    <col min="1" max="1" width="5.625" style="6" customWidth="1"/>
    <col min="2" max="8" width="10.625" style="15" customWidth="1"/>
    <col min="9" max="9" width="8.625" style="15" customWidth="1"/>
    <col min="10" max="10" width="7.625" style="15" customWidth="1"/>
    <col min="11" max="11" width="6.625" style="15" customWidth="1"/>
    <col min="12" max="17" width="10.625" style="15" hidden="1" customWidth="1"/>
    <col min="18" max="16384" width="9.00390625" style="15" customWidth="1"/>
  </cols>
  <sheetData>
    <row r="1" spans="1:11" s="1" customFormat="1" ht="34.5" customHeight="1">
      <c r="A1" s="48" t="s">
        <v>65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s="2" customFormat="1" ht="34.5" customHeight="1">
      <c r="A2" s="52" t="s">
        <v>9</v>
      </c>
      <c r="B2" s="46"/>
      <c r="C2" s="47" t="s">
        <v>57</v>
      </c>
      <c r="D2" s="47"/>
      <c r="E2" s="47"/>
      <c r="F2" s="46" t="s">
        <v>10</v>
      </c>
      <c r="G2" s="46"/>
      <c r="H2" s="46"/>
      <c r="I2" s="47" t="s">
        <v>38</v>
      </c>
      <c r="J2" s="47"/>
      <c r="K2" s="51"/>
    </row>
    <row r="3" spans="1:17" s="3" customFormat="1" ht="30" customHeight="1">
      <c r="A3" s="32" t="s">
        <v>28</v>
      </c>
      <c r="B3" s="33" t="s">
        <v>0</v>
      </c>
      <c r="C3" s="33" t="s">
        <v>1</v>
      </c>
      <c r="D3" s="33" t="s">
        <v>2</v>
      </c>
      <c r="E3" s="33" t="s">
        <v>8</v>
      </c>
      <c r="F3" s="33" t="s">
        <v>3</v>
      </c>
      <c r="G3" s="33" t="s">
        <v>6</v>
      </c>
      <c r="H3" s="33" t="s">
        <v>63</v>
      </c>
      <c r="I3" s="33" t="s">
        <v>4</v>
      </c>
      <c r="J3" s="33" t="s">
        <v>5</v>
      </c>
      <c r="K3" s="34" t="s">
        <v>7</v>
      </c>
      <c r="L3" s="3" t="s">
        <v>1</v>
      </c>
      <c r="M3" s="3" t="s">
        <v>2</v>
      </c>
      <c r="N3" s="3" t="s">
        <v>8</v>
      </c>
      <c r="O3" s="3" t="s">
        <v>3</v>
      </c>
      <c r="P3" s="3" t="s">
        <v>6</v>
      </c>
      <c r="Q3" s="3" t="s">
        <v>63</v>
      </c>
    </row>
    <row r="4" spans="1:17" s="6" customFormat="1" ht="18" customHeight="1">
      <c r="A4" s="4">
        <v>1</v>
      </c>
      <c r="B4" s="35" t="s">
        <v>34</v>
      </c>
      <c r="C4" s="30">
        <v>70</v>
      </c>
      <c r="D4" s="16">
        <v>89</v>
      </c>
      <c r="E4" s="16">
        <v>100</v>
      </c>
      <c r="F4" s="16">
        <v>99</v>
      </c>
      <c r="G4" s="16">
        <v>99</v>
      </c>
      <c r="H4" s="16">
        <v>90</v>
      </c>
      <c r="I4" s="5">
        <f>SUM(C4:H4)</f>
        <v>547</v>
      </c>
      <c r="J4" s="5">
        <f>RANK(I4,$I$4:$I$39,0)</f>
        <v>9</v>
      </c>
      <c r="K4" s="40"/>
      <c r="L4" s="6">
        <f>IF(K4="資源班","  ",IF(C4=""," ",ABS(C4)))</f>
        <v>70</v>
      </c>
      <c r="M4" s="6">
        <f>IF(K4="資源班","  ",IF(D4=""," ",ABS(D4)))</f>
        <v>89</v>
      </c>
      <c r="N4" s="6">
        <f>IF(K4="資源班","  ",IF(E4=""," ",ABS(E4)))</f>
        <v>100</v>
      </c>
      <c r="O4" s="6">
        <f>IF(K4="資源班","  ",IF(F4=""," ",ABS(F4)))</f>
        <v>99</v>
      </c>
      <c r="P4" s="6">
        <f>IF(K4="資源班","  ",IF(G4=""," ",ABS(G4)))</f>
        <v>99</v>
      </c>
      <c r="Q4" s="6">
        <f>IF(K4="資源班","  ",IF(H4=""," ",ABS(H4)))</f>
        <v>90</v>
      </c>
    </row>
    <row r="5" spans="1:17" s="6" customFormat="1" ht="18" customHeight="1">
      <c r="A5" s="4">
        <f>A4+1</f>
        <v>2</v>
      </c>
      <c r="B5" s="35" t="s">
        <v>35</v>
      </c>
      <c r="C5" s="30">
        <v>50</v>
      </c>
      <c r="D5" s="16">
        <v>59</v>
      </c>
      <c r="E5" s="16">
        <v>55</v>
      </c>
      <c r="F5" s="16">
        <v>73</v>
      </c>
      <c r="G5" s="16">
        <v>73</v>
      </c>
      <c r="H5" s="16">
        <v>82</v>
      </c>
      <c r="I5" s="5">
        <f aca="true" t="shared" si="0" ref="I5:I39">SUM(C5:H5)</f>
        <v>392</v>
      </c>
      <c r="J5" s="5">
        <f aca="true" t="shared" si="1" ref="J5:J39">RANK(I5,$I$4:$I$39,0)</f>
        <v>29</v>
      </c>
      <c r="K5" s="40"/>
      <c r="L5" s="6">
        <f aca="true" t="shared" si="2" ref="L5:L39">IF(K5="資源班","  ",IF(C5=""," ",ABS(C5)))</f>
        <v>50</v>
      </c>
      <c r="M5" s="6">
        <f aca="true" t="shared" si="3" ref="M5:M39">IF(K5="資源班","  ",IF(D5=""," ",ABS(D5)))</f>
        <v>59</v>
      </c>
      <c r="N5" s="6">
        <f aca="true" t="shared" si="4" ref="N5:N39">IF(K5="資源班","  ",IF(E5=""," ",ABS(E5)))</f>
        <v>55</v>
      </c>
      <c r="O5" s="6">
        <f aca="true" t="shared" si="5" ref="O5:O39">IF(K5="資源班","  ",IF(F5=""," ",ABS(F5)))</f>
        <v>73</v>
      </c>
      <c r="P5" s="6">
        <f aca="true" t="shared" si="6" ref="P5:P37">IF(K5="資源班","  ",IF(G5=""," ",ABS(G5)))</f>
        <v>73</v>
      </c>
      <c r="Q5" s="6">
        <f aca="true" t="shared" si="7" ref="Q5:Q39">IF(K5="資源班","  ",IF(H5=""," ",ABS(H5)))</f>
        <v>82</v>
      </c>
    </row>
    <row r="6" spans="1:17" s="6" customFormat="1" ht="18" customHeight="1">
      <c r="A6" s="4">
        <f aca="true" t="shared" si="8" ref="A6:A39">A5+1</f>
        <v>3</v>
      </c>
      <c r="B6" s="35" t="s">
        <v>36</v>
      </c>
      <c r="C6" s="30">
        <v>30</v>
      </c>
      <c r="D6" s="16">
        <v>89</v>
      </c>
      <c r="E6" s="16">
        <v>100</v>
      </c>
      <c r="F6" s="16">
        <v>99</v>
      </c>
      <c r="G6" s="16">
        <v>99</v>
      </c>
      <c r="H6" s="16">
        <v>90</v>
      </c>
      <c r="I6" s="5">
        <f t="shared" si="0"/>
        <v>507</v>
      </c>
      <c r="J6" s="5">
        <f t="shared" si="1"/>
        <v>18</v>
      </c>
      <c r="K6" s="40" t="s">
        <v>32</v>
      </c>
      <c r="L6" s="6" t="str">
        <f t="shared" si="2"/>
        <v>  </v>
      </c>
      <c r="M6" s="6" t="str">
        <f t="shared" si="3"/>
        <v>  </v>
      </c>
      <c r="N6" s="6" t="str">
        <f t="shared" si="4"/>
        <v>  </v>
      </c>
      <c r="O6" s="6" t="str">
        <f t="shared" si="5"/>
        <v>  </v>
      </c>
      <c r="P6" s="6" t="str">
        <f t="shared" si="6"/>
        <v>  </v>
      </c>
      <c r="Q6" s="6" t="str">
        <f t="shared" si="7"/>
        <v>  </v>
      </c>
    </row>
    <row r="7" spans="1:17" s="6" customFormat="1" ht="18" customHeight="1">
      <c r="A7" s="4">
        <f t="shared" si="8"/>
        <v>4</v>
      </c>
      <c r="B7" s="35" t="s">
        <v>37</v>
      </c>
      <c r="C7" s="30">
        <v>10</v>
      </c>
      <c r="D7" s="16">
        <v>77</v>
      </c>
      <c r="E7" s="16">
        <v>85</v>
      </c>
      <c r="F7" s="16">
        <v>83</v>
      </c>
      <c r="G7" s="16">
        <v>83</v>
      </c>
      <c r="H7" s="16">
        <v>74</v>
      </c>
      <c r="I7" s="5">
        <f t="shared" si="0"/>
        <v>412</v>
      </c>
      <c r="J7" s="5">
        <f t="shared" si="1"/>
        <v>26</v>
      </c>
      <c r="K7" s="40"/>
      <c r="L7" s="6">
        <f t="shared" si="2"/>
        <v>10</v>
      </c>
      <c r="M7" s="6">
        <f t="shared" si="3"/>
        <v>77</v>
      </c>
      <c r="N7" s="6">
        <f t="shared" si="4"/>
        <v>85</v>
      </c>
      <c r="O7" s="6">
        <f t="shared" si="5"/>
        <v>83</v>
      </c>
      <c r="P7" s="6">
        <f t="shared" si="6"/>
        <v>83</v>
      </c>
      <c r="Q7" s="6">
        <f t="shared" si="7"/>
        <v>74</v>
      </c>
    </row>
    <row r="8" spans="1:17" s="6" customFormat="1" ht="18" customHeight="1">
      <c r="A8" s="4">
        <f t="shared" si="8"/>
        <v>5</v>
      </c>
      <c r="B8" s="35" t="s">
        <v>38</v>
      </c>
      <c r="C8" s="30">
        <v>74</v>
      </c>
      <c r="D8" s="16">
        <v>55</v>
      </c>
      <c r="E8" s="16">
        <v>69</v>
      </c>
      <c r="F8" s="16">
        <v>80</v>
      </c>
      <c r="G8" s="16">
        <v>80</v>
      </c>
      <c r="H8" s="16">
        <v>60</v>
      </c>
      <c r="I8" s="5">
        <f t="shared" si="0"/>
        <v>418</v>
      </c>
      <c r="J8" s="5">
        <f t="shared" si="1"/>
        <v>25</v>
      </c>
      <c r="K8" s="40"/>
      <c r="L8" s="6">
        <f t="shared" si="2"/>
        <v>74</v>
      </c>
      <c r="M8" s="6">
        <f t="shared" si="3"/>
        <v>55</v>
      </c>
      <c r="N8" s="6">
        <f t="shared" si="4"/>
        <v>69</v>
      </c>
      <c r="O8" s="6">
        <f t="shared" si="5"/>
        <v>80</v>
      </c>
      <c r="P8" s="6">
        <f t="shared" si="6"/>
        <v>80</v>
      </c>
      <c r="Q8" s="6">
        <f t="shared" si="7"/>
        <v>60</v>
      </c>
    </row>
    <row r="9" spans="1:17" s="6" customFormat="1" ht="18" customHeight="1">
      <c r="A9" s="4">
        <f t="shared" si="8"/>
        <v>6</v>
      </c>
      <c r="B9" s="35" t="s">
        <v>51</v>
      </c>
      <c r="C9" s="30">
        <v>89</v>
      </c>
      <c r="D9" s="16">
        <v>86</v>
      </c>
      <c r="E9" s="16">
        <v>84</v>
      </c>
      <c r="F9" s="16">
        <v>92</v>
      </c>
      <c r="G9" s="16">
        <v>92</v>
      </c>
      <c r="H9" s="16">
        <v>70</v>
      </c>
      <c r="I9" s="5">
        <f t="shared" si="0"/>
        <v>513</v>
      </c>
      <c r="J9" s="5">
        <f t="shared" si="1"/>
        <v>16</v>
      </c>
      <c r="K9" s="40"/>
      <c r="L9" s="6">
        <f t="shared" si="2"/>
        <v>89</v>
      </c>
      <c r="M9" s="6">
        <f t="shared" si="3"/>
        <v>86</v>
      </c>
      <c r="N9" s="6">
        <f t="shared" si="4"/>
        <v>84</v>
      </c>
      <c r="O9" s="6">
        <f t="shared" si="5"/>
        <v>92</v>
      </c>
      <c r="P9" s="6">
        <f t="shared" si="6"/>
        <v>92</v>
      </c>
      <c r="Q9" s="6">
        <f t="shared" si="7"/>
        <v>70</v>
      </c>
    </row>
    <row r="10" spans="1:17" s="6" customFormat="1" ht="18" customHeight="1">
      <c r="A10" s="4">
        <f t="shared" si="8"/>
        <v>7</v>
      </c>
      <c r="B10" s="35" t="s">
        <v>40</v>
      </c>
      <c r="C10" s="30">
        <v>99</v>
      </c>
      <c r="D10" s="16">
        <v>100</v>
      </c>
      <c r="E10" s="16">
        <v>100</v>
      </c>
      <c r="F10" s="16">
        <v>100</v>
      </c>
      <c r="G10" s="16">
        <v>100</v>
      </c>
      <c r="H10" s="16">
        <v>98</v>
      </c>
      <c r="I10" s="5">
        <f t="shared" si="0"/>
        <v>597</v>
      </c>
      <c r="J10" s="5">
        <f t="shared" si="1"/>
        <v>2</v>
      </c>
      <c r="K10" s="40"/>
      <c r="L10" s="6">
        <f t="shared" si="2"/>
        <v>99</v>
      </c>
      <c r="M10" s="6">
        <f t="shared" si="3"/>
        <v>100</v>
      </c>
      <c r="N10" s="6">
        <f t="shared" si="4"/>
        <v>100</v>
      </c>
      <c r="O10" s="6">
        <f t="shared" si="5"/>
        <v>100</v>
      </c>
      <c r="P10" s="6">
        <f t="shared" si="6"/>
        <v>100</v>
      </c>
      <c r="Q10" s="6">
        <f t="shared" si="7"/>
        <v>98</v>
      </c>
    </row>
    <row r="11" spans="1:17" s="6" customFormat="1" ht="18" customHeight="1">
      <c r="A11" s="4">
        <f t="shared" si="8"/>
        <v>8</v>
      </c>
      <c r="B11" s="35" t="s">
        <v>52</v>
      </c>
      <c r="C11" s="30">
        <v>64</v>
      </c>
      <c r="D11" s="16">
        <v>69</v>
      </c>
      <c r="E11" s="16">
        <v>50</v>
      </c>
      <c r="F11" s="16">
        <v>76</v>
      </c>
      <c r="G11" s="16">
        <v>76</v>
      </c>
      <c r="H11" s="16">
        <v>58</v>
      </c>
      <c r="I11" s="5">
        <f t="shared" si="0"/>
        <v>393</v>
      </c>
      <c r="J11" s="5">
        <f t="shared" si="1"/>
        <v>28</v>
      </c>
      <c r="K11" s="40"/>
      <c r="L11" s="6">
        <f t="shared" si="2"/>
        <v>64</v>
      </c>
      <c r="M11" s="6">
        <f t="shared" si="3"/>
        <v>69</v>
      </c>
      <c r="N11" s="6">
        <f t="shared" si="4"/>
        <v>50</v>
      </c>
      <c r="O11" s="6">
        <f t="shared" si="5"/>
        <v>76</v>
      </c>
      <c r="P11" s="6">
        <f t="shared" si="6"/>
        <v>76</v>
      </c>
      <c r="Q11" s="6">
        <f t="shared" si="7"/>
        <v>58</v>
      </c>
    </row>
    <row r="12" spans="1:17" s="6" customFormat="1" ht="18" customHeight="1">
      <c r="A12" s="4">
        <f t="shared" si="8"/>
        <v>9</v>
      </c>
      <c r="B12" s="35" t="s">
        <v>51</v>
      </c>
      <c r="C12" s="30">
        <v>89</v>
      </c>
      <c r="D12" s="16">
        <v>91</v>
      </c>
      <c r="E12" s="16">
        <v>90</v>
      </c>
      <c r="F12" s="16">
        <v>92</v>
      </c>
      <c r="G12" s="16">
        <v>92</v>
      </c>
      <c r="H12" s="16">
        <v>74</v>
      </c>
      <c r="I12" s="5">
        <f t="shared" si="0"/>
        <v>528</v>
      </c>
      <c r="J12" s="5">
        <f t="shared" si="1"/>
        <v>13</v>
      </c>
      <c r="K12" s="40"/>
      <c r="L12" s="6">
        <f t="shared" si="2"/>
        <v>89</v>
      </c>
      <c r="M12" s="6">
        <f t="shared" si="3"/>
        <v>91</v>
      </c>
      <c r="N12" s="6">
        <f t="shared" si="4"/>
        <v>90</v>
      </c>
      <c r="O12" s="6">
        <f t="shared" si="5"/>
        <v>92</v>
      </c>
      <c r="P12" s="6">
        <f t="shared" si="6"/>
        <v>92</v>
      </c>
      <c r="Q12" s="6">
        <f t="shared" si="7"/>
        <v>74</v>
      </c>
    </row>
    <row r="13" spans="1:17" s="6" customFormat="1" ht="18" customHeight="1">
      <c r="A13" s="4">
        <f t="shared" si="8"/>
        <v>10</v>
      </c>
      <c r="B13" s="35" t="s">
        <v>34</v>
      </c>
      <c r="C13" s="30">
        <v>91</v>
      </c>
      <c r="D13" s="16">
        <v>75</v>
      </c>
      <c r="E13" s="16">
        <v>85</v>
      </c>
      <c r="F13" s="16">
        <v>95</v>
      </c>
      <c r="G13" s="16">
        <v>95</v>
      </c>
      <c r="H13" s="16">
        <v>90</v>
      </c>
      <c r="I13" s="5">
        <f t="shared" si="0"/>
        <v>531</v>
      </c>
      <c r="J13" s="5">
        <f t="shared" si="1"/>
        <v>12</v>
      </c>
      <c r="K13" s="40"/>
      <c r="L13" s="6">
        <f t="shared" si="2"/>
        <v>91</v>
      </c>
      <c r="M13" s="6">
        <f t="shared" si="3"/>
        <v>75</v>
      </c>
      <c r="N13" s="6">
        <f t="shared" si="4"/>
        <v>85</v>
      </c>
      <c r="O13" s="6">
        <f t="shared" si="5"/>
        <v>95</v>
      </c>
      <c r="P13" s="6">
        <f t="shared" si="6"/>
        <v>95</v>
      </c>
      <c r="Q13" s="6">
        <f t="shared" si="7"/>
        <v>90</v>
      </c>
    </row>
    <row r="14" spans="1:17" s="6" customFormat="1" ht="18" customHeight="1">
      <c r="A14" s="4">
        <f t="shared" si="8"/>
        <v>11</v>
      </c>
      <c r="B14" s="30" t="s">
        <v>36</v>
      </c>
      <c r="C14" s="30">
        <v>62</v>
      </c>
      <c r="D14" s="16">
        <v>30</v>
      </c>
      <c r="E14" s="16">
        <v>50</v>
      </c>
      <c r="F14" s="16">
        <v>55</v>
      </c>
      <c r="G14" s="16">
        <v>55</v>
      </c>
      <c r="H14" s="16">
        <v>52</v>
      </c>
      <c r="I14" s="5">
        <f t="shared" si="0"/>
        <v>304</v>
      </c>
      <c r="J14" s="5">
        <f t="shared" si="1"/>
        <v>34</v>
      </c>
      <c r="K14" s="40"/>
      <c r="L14" s="6">
        <f t="shared" si="2"/>
        <v>62</v>
      </c>
      <c r="M14" s="6">
        <f t="shared" si="3"/>
        <v>30</v>
      </c>
      <c r="N14" s="6">
        <f t="shared" si="4"/>
        <v>50</v>
      </c>
      <c r="O14" s="6">
        <f t="shared" si="5"/>
        <v>55</v>
      </c>
      <c r="P14" s="6">
        <f t="shared" si="6"/>
        <v>55</v>
      </c>
      <c r="Q14" s="6">
        <f t="shared" si="7"/>
        <v>52</v>
      </c>
    </row>
    <row r="15" spans="1:17" s="6" customFormat="1" ht="18" customHeight="1">
      <c r="A15" s="4">
        <f t="shared" si="8"/>
        <v>12</v>
      </c>
      <c r="B15" s="30" t="s">
        <v>53</v>
      </c>
      <c r="C15" s="30">
        <v>98</v>
      </c>
      <c r="D15" s="16">
        <v>98</v>
      </c>
      <c r="E15" s="16">
        <v>100</v>
      </c>
      <c r="F15" s="16">
        <v>93</v>
      </c>
      <c r="G15" s="16">
        <v>93</v>
      </c>
      <c r="H15" s="16">
        <v>90</v>
      </c>
      <c r="I15" s="5">
        <f t="shared" si="0"/>
        <v>572</v>
      </c>
      <c r="J15" s="5">
        <f t="shared" si="1"/>
        <v>3</v>
      </c>
      <c r="K15" s="40"/>
      <c r="L15" s="6">
        <f t="shared" si="2"/>
        <v>98</v>
      </c>
      <c r="M15" s="6">
        <f t="shared" si="3"/>
        <v>98</v>
      </c>
      <c r="N15" s="6">
        <f t="shared" si="4"/>
        <v>100</v>
      </c>
      <c r="O15" s="6">
        <f t="shared" si="5"/>
        <v>93</v>
      </c>
      <c r="P15" s="6">
        <f t="shared" si="6"/>
        <v>93</v>
      </c>
      <c r="Q15" s="6">
        <f t="shared" si="7"/>
        <v>90</v>
      </c>
    </row>
    <row r="16" spans="1:17" s="6" customFormat="1" ht="18" customHeight="1">
      <c r="A16" s="4">
        <f t="shared" si="8"/>
        <v>13</v>
      </c>
      <c r="B16" s="30" t="s">
        <v>50</v>
      </c>
      <c r="C16" s="30">
        <v>96</v>
      </c>
      <c r="D16" s="16">
        <v>77</v>
      </c>
      <c r="E16" s="16">
        <v>94</v>
      </c>
      <c r="F16" s="16">
        <v>98</v>
      </c>
      <c r="G16" s="16">
        <v>98</v>
      </c>
      <c r="H16" s="16">
        <v>84</v>
      </c>
      <c r="I16" s="5">
        <f t="shared" si="0"/>
        <v>547</v>
      </c>
      <c r="J16" s="5">
        <f t="shared" si="1"/>
        <v>9</v>
      </c>
      <c r="K16" s="40"/>
      <c r="L16" s="6">
        <f t="shared" si="2"/>
        <v>96</v>
      </c>
      <c r="M16" s="6">
        <f t="shared" si="3"/>
        <v>77</v>
      </c>
      <c r="N16" s="6">
        <f t="shared" si="4"/>
        <v>94</v>
      </c>
      <c r="O16" s="6">
        <f t="shared" si="5"/>
        <v>98</v>
      </c>
      <c r="P16" s="6">
        <f t="shared" si="6"/>
        <v>98</v>
      </c>
      <c r="Q16" s="6">
        <f t="shared" si="7"/>
        <v>84</v>
      </c>
    </row>
    <row r="17" spans="1:17" s="6" customFormat="1" ht="18" customHeight="1">
      <c r="A17" s="4">
        <f t="shared" si="8"/>
        <v>14</v>
      </c>
      <c r="B17" s="30" t="s">
        <v>54</v>
      </c>
      <c r="C17" s="30">
        <v>72</v>
      </c>
      <c r="D17" s="16">
        <v>60</v>
      </c>
      <c r="E17" s="16">
        <v>55</v>
      </c>
      <c r="F17" s="16">
        <v>69</v>
      </c>
      <c r="G17" s="16">
        <v>69</v>
      </c>
      <c r="H17" s="16">
        <v>46</v>
      </c>
      <c r="I17" s="5">
        <f t="shared" si="0"/>
        <v>371</v>
      </c>
      <c r="J17" s="5">
        <f t="shared" si="1"/>
        <v>31</v>
      </c>
      <c r="K17" s="40"/>
      <c r="L17" s="6">
        <f t="shared" si="2"/>
        <v>72</v>
      </c>
      <c r="M17" s="6">
        <f t="shared" si="3"/>
        <v>60</v>
      </c>
      <c r="N17" s="6">
        <f t="shared" si="4"/>
        <v>55</v>
      </c>
      <c r="O17" s="6">
        <f t="shared" si="5"/>
        <v>69</v>
      </c>
      <c r="P17" s="6">
        <f t="shared" si="6"/>
        <v>69</v>
      </c>
      <c r="Q17" s="6">
        <f t="shared" si="7"/>
        <v>46</v>
      </c>
    </row>
    <row r="18" spans="1:17" s="6" customFormat="1" ht="18" customHeight="1">
      <c r="A18" s="4">
        <f t="shared" si="8"/>
        <v>15</v>
      </c>
      <c r="B18" s="30" t="s">
        <v>49</v>
      </c>
      <c r="C18" s="30">
        <v>84</v>
      </c>
      <c r="D18" s="16">
        <v>73</v>
      </c>
      <c r="E18" s="16">
        <v>66</v>
      </c>
      <c r="F18" s="16">
        <v>73</v>
      </c>
      <c r="G18" s="16">
        <v>73</v>
      </c>
      <c r="H18" s="16">
        <v>62</v>
      </c>
      <c r="I18" s="5">
        <f t="shared" si="0"/>
        <v>431</v>
      </c>
      <c r="J18" s="5">
        <f t="shared" si="1"/>
        <v>24</v>
      </c>
      <c r="K18" s="40"/>
      <c r="L18" s="6">
        <f t="shared" si="2"/>
        <v>84</v>
      </c>
      <c r="M18" s="6">
        <f t="shared" si="3"/>
        <v>73</v>
      </c>
      <c r="N18" s="6">
        <f t="shared" si="4"/>
        <v>66</v>
      </c>
      <c r="O18" s="6">
        <f t="shared" si="5"/>
        <v>73</v>
      </c>
      <c r="P18" s="6">
        <f t="shared" si="6"/>
        <v>73</v>
      </c>
      <c r="Q18" s="6">
        <f t="shared" si="7"/>
        <v>62</v>
      </c>
    </row>
    <row r="19" spans="1:17" s="6" customFormat="1" ht="18" customHeight="1">
      <c r="A19" s="4">
        <f t="shared" si="8"/>
        <v>16</v>
      </c>
      <c r="B19" s="30" t="s">
        <v>55</v>
      </c>
      <c r="C19" s="30">
        <v>99</v>
      </c>
      <c r="D19" s="16">
        <v>100</v>
      </c>
      <c r="E19" s="16">
        <v>100</v>
      </c>
      <c r="F19" s="16">
        <v>100</v>
      </c>
      <c r="G19" s="16">
        <v>100</v>
      </c>
      <c r="H19" s="16">
        <v>100</v>
      </c>
      <c r="I19" s="5">
        <f t="shared" si="0"/>
        <v>599</v>
      </c>
      <c r="J19" s="5">
        <f t="shared" si="1"/>
        <v>1</v>
      </c>
      <c r="K19" s="40"/>
      <c r="L19" s="6">
        <f t="shared" si="2"/>
        <v>99</v>
      </c>
      <c r="M19" s="6">
        <f t="shared" si="3"/>
        <v>100</v>
      </c>
      <c r="N19" s="6">
        <f t="shared" si="4"/>
        <v>100</v>
      </c>
      <c r="O19" s="6">
        <f t="shared" si="5"/>
        <v>100</v>
      </c>
      <c r="P19" s="6">
        <f t="shared" si="6"/>
        <v>100</v>
      </c>
      <c r="Q19" s="6">
        <f t="shared" si="7"/>
        <v>100</v>
      </c>
    </row>
    <row r="20" spans="1:17" s="6" customFormat="1" ht="18" customHeight="1">
      <c r="A20" s="4">
        <f t="shared" si="8"/>
        <v>17</v>
      </c>
      <c r="B20" s="30" t="s">
        <v>36</v>
      </c>
      <c r="C20" s="30">
        <v>97</v>
      </c>
      <c r="D20" s="16">
        <v>89</v>
      </c>
      <c r="E20" s="16">
        <v>93</v>
      </c>
      <c r="F20" s="16">
        <v>94</v>
      </c>
      <c r="G20" s="16">
        <v>94</v>
      </c>
      <c r="H20" s="16">
        <v>90</v>
      </c>
      <c r="I20" s="5">
        <f t="shared" si="0"/>
        <v>557</v>
      </c>
      <c r="J20" s="5">
        <f t="shared" si="1"/>
        <v>6</v>
      </c>
      <c r="K20" s="40"/>
      <c r="L20" s="6">
        <f t="shared" si="2"/>
        <v>97</v>
      </c>
      <c r="M20" s="6">
        <f t="shared" si="3"/>
        <v>89</v>
      </c>
      <c r="N20" s="6">
        <f t="shared" si="4"/>
        <v>93</v>
      </c>
      <c r="O20" s="6">
        <f t="shared" si="5"/>
        <v>94</v>
      </c>
      <c r="P20" s="6">
        <f t="shared" si="6"/>
        <v>94</v>
      </c>
      <c r="Q20" s="6">
        <f t="shared" si="7"/>
        <v>90</v>
      </c>
    </row>
    <row r="21" spans="1:17" s="6" customFormat="1" ht="18" customHeight="1">
      <c r="A21" s="4">
        <f t="shared" si="8"/>
        <v>18</v>
      </c>
      <c r="B21" s="30" t="s">
        <v>56</v>
      </c>
      <c r="C21" s="30">
        <v>93</v>
      </c>
      <c r="D21" s="16">
        <v>88</v>
      </c>
      <c r="E21" s="16">
        <v>100</v>
      </c>
      <c r="F21" s="16">
        <v>94</v>
      </c>
      <c r="G21" s="16">
        <v>94</v>
      </c>
      <c r="H21" s="16">
        <v>72</v>
      </c>
      <c r="I21" s="5">
        <f t="shared" si="0"/>
        <v>541</v>
      </c>
      <c r="J21" s="5">
        <f t="shared" si="1"/>
        <v>11</v>
      </c>
      <c r="K21" s="40"/>
      <c r="L21" s="6">
        <f t="shared" si="2"/>
        <v>93</v>
      </c>
      <c r="M21" s="6">
        <f t="shared" si="3"/>
        <v>88</v>
      </c>
      <c r="N21" s="6">
        <f t="shared" si="4"/>
        <v>100</v>
      </c>
      <c r="O21" s="6">
        <f t="shared" si="5"/>
        <v>94</v>
      </c>
      <c r="P21" s="6">
        <f t="shared" si="6"/>
        <v>94</v>
      </c>
      <c r="Q21" s="6">
        <f t="shared" si="7"/>
        <v>72</v>
      </c>
    </row>
    <row r="22" spans="1:17" s="6" customFormat="1" ht="18" customHeight="1">
      <c r="A22" s="4">
        <f t="shared" si="8"/>
        <v>19</v>
      </c>
      <c r="B22" s="30" t="s">
        <v>44</v>
      </c>
      <c r="C22" s="30">
        <v>65</v>
      </c>
      <c r="D22" s="16">
        <v>63</v>
      </c>
      <c r="E22" s="16">
        <v>67</v>
      </c>
      <c r="F22" s="16">
        <v>41</v>
      </c>
      <c r="G22" s="16">
        <v>41</v>
      </c>
      <c r="H22" s="16">
        <v>48</v>
      </c>
      <c r="I22" s="5">
        <f t="shared" si="0"/>
        <v>325</v>
      </c>
      <c r="J22" s="5">
        <f t="shared" si="1"/>
        <v>32</v>
      </c>
      <c r="K22" s="40" t="s">
        <v>64</v>
      </c>
      <c r="L22" s="6" t="str">
        <f t="shared" si="2"/>
        <v>  </v>
      </c>
      <c r="M22" s="6" t="str">
        <f t="shared" si="3"/>
        <v>  </v>
      </c>
      <c r="N22" s="6" t="str">
        <f t="shared" si="4"/>
        <v>  </v>
      </c>
      <c r="O22" s="6" t="str">
        <f t="shared" si="5"/>
        <v>  </v>
      </c>
      <c r="P22" s="6" t="str">
        <f t="shared" si="6"/>
        <v>  </v>
      </c>
      <c r="Q22" s="6" t="str">
        <f t="shared" si="7"/>
        <v>  </v>
      </c>
    </row>
    <row r="23" spans="1:17" s="6" customFormat="1" ht="18" customHeight="1">
      <c r="A23" s="4">
        <f t="shared" si="8"/>
        <v>20</v>
      </c>
      <c r="B23" s="30" t="s">
        <v>45</v>
      </c>
      <c r="C23" s="30">
        <v>94</v>
      </c>
      <c r="D23" s="16">
        <v>80</v>
      </c>
      <c r="E23" s="16">
        <v>94</v>
      </c>
      <c r="F23" s="16">
        <v>94</v>
      </c>
      <c r="G23" s="16">
        <v>94</v>
      </c>
      <c r="H23" s="16">
        <v>10</v>
      </c>
      <c r="I23" s="5">
        <f t="shared" si="0"/>
        <v>466</v>
      </c>
      <c r="J23" s="5">
        <f t="shared" si="1"/>
        <v>21</v>
      </c>
      <c r="K23" s="40"/>
      <c r="L23" s="6">
        <f t="shared" si="2"/>
        <v>94</v>
      </c>
      <c r="M23" s="6">
        <f t="shared" si="3"/>
        <v>80</v>
      </c>
      <c r="N23" s="6">
        <f t="shared" si="4"/>
        <v>94</v>
      </c>
      <c r="O23" s="6">
        <f t="shared" si="5"/>
        <v>94</v>
      </c>
      <c r="P23" s="6">
        <f t="shared" si="6"/>
        <v>94</v>
      </c>
      <c r="Q23" s="6">
        <f t="shared" si="7"/>
        <v>10</v>
      </c>
    </row>
    <row r="24" spans="1:17" s="6" customFormat="1" ht="18" customHeight="1">
      <c r="A24" s="4">
        <f t="shared" si="8"/>
        <v>21</v>
      </c>
      <c r="B24" s="30" t="s">
        <v>36</v>
      </c>
      <c r="C24" s="30">
        <v>94</v>
      </c>
      <c r="D24" s="16">
        <v>50</v>
      </c>
      <c r="E24" s="16">
        <v>100</v>
      </c>
      <c r="F24" s="16">
        <v>98</v>
      </c>
      <c r="G24" s="16">
        <v>98</v>
      </c>
      <c r="H24" s="16">
        <v>20</v>
      </c>
      <c r="I24" s="5">
        <f t="shared" si="0"/>
        <v>460</v>
      </c>
      <c r="J24" s="5">
        <f t="shared" si="1"/>
        <v>22</v>
      </c>
      <c r="K24" s="40"/>
      <c r="L24" s="6">
        <f t="shared" si="2"/>
        <v>94</v>
      </c>
      <c r="M24" s="6">
        <f t="shared" si="3"/>
        <v>50</v>
      </c>
      <c r="N24" s="6">
        <f t="shared" si="4"/>
        <v>100</v>
      </c>
      <c r="O24" s="6">
        <f t="shared" si="5"/>
        <v>98</v>
      </c>
      <c r="P24" s="6">
        <f t="shared" si="6"/>
        <v>98</v>
      </c>
      <c r="Q24" s="6">
        <f t="shared" si="7"/>
        <v>20</v>
      </c>
    </row>
    <row r="25" spans="1:17" s="6" customFormat="1" ht="18" customHeight="1">
      <c r="A25" s="4">
        <f t="shared" si="8"/>
        <v>22</v>
      </c>
      <c r="B25" s="30" t="s">
        <v>46</v>
      </c>
      <c r="C25" s="30">
        <v>82</v>
      </c>
      <c r="D25" s="16">
        <v>40</v>
      </c>
      <c r="E25" s="16">
        <v>69</v>
      </c>
      <c r="F25" s="16">
        <v>94</v>
      </c>
      <c r="G25" s="16">
        <v>10</v>
      </c>
      <c r="H25" s="16">
        <v>30</v>
      </c>
      <c r="I25" s="5">
        <f t="shared" si="0"/>
        <v>325</v>
      </c>
      <c r="J25" s="5">
        <f t="shared" si="1"/>
        <v>32</v>
      </c>
      <c r="K25" s="40"/>
      <c r="L25" s="6">
        <f t="shared" si="2"/>
        <v>82</v>
      </c>
      <c r="M25" s="6">
        <f t="shared" si="3"/>
        <v>40</v>
      </c>
      <c r="N25" s="6">
        <f t="shared" si="4"/>
        <v>69</v>
      </c>
      <c r="O25" s="6">
        <f t="shared" si="5"/>
        <v>94</v>
      </c>
      <c r="P25" s="6">
        <f t="shared" si="6"/>
        <v>10</v>
      </c>
      <c r="Q25" s="6">
        <f t="shared" si="7"/>
        <v>30</v>
      </c>
    </row>
    <row r="26" spans="1:17" s="6" customFormat="1" ht="18" customHeight="1">
      <c r="A26" s="4">
        <f t="shared" si="8"/>
        <v>23</v>
      </c>
      <c r="B26" s="30" t="s">
        <v>43</v>
      </c>
      <c r="C26" s="30">
        <v>97</v>
      </c>
      <c r="D26" s="16">
        <v>83</v>
      </c>
      <c r="E26" s="16">
        <v>100</v>
      </c>
      <c r="F26" s="16">
        <v>91</v>
      </c>
      <c r="G26" s="16">
        <v>20</v>
      </c>
      <c r="H26" s="16">
        <v>80</v>
      </c>
      <c r="I26" s="5">
        <f t="shared" si="0"/>
        <v>471</v>
      </c>
      <c r="J26" s="5">
        <f t="shared" si="1"/>
        <v>19</v>
      </c>
      <c r="K26" s="40"/>
      <c r="L26" s="6">
        <f t="shared" si="2"/>
        <v>97</v>
      </c>
      <c r="M26" s="6">
        <f t="shared" si="3"/>
        <v>83</v>
      </c>
      <c r="N26" s="6">
        <f t="shared" si="4"/>
        <v>100</v>
      </c>
      <c r="O26" s="6">
        <f t="shared" si="5"/>
        <v>91</v>
      </c>
      <c r="P26" s="6">
        <f t="shared" si="6"/>
        <v>20</v>
      </c>
      <c r="Q26" s="6">
        <f t="shared" si="7"/>
        <v>80</v>
      </c>
    </row>
    <row r="27" spans="1:17" s="6" customFormat="1" ht="18" customHeight="1">
      <c r="A27" s="4">
        <f t="shared" si="8"/>
        <v>24</v>
      </c>
      <c r="B27" s="30" t="s">
        <v>46</v>
      </c>
      <c r="C27" s="30">
        <v>82</v>
      </c>
      <c r="D27" s="16">
        <v>61</v>
      </c>
      <c r="E27" s="16">
        <v>69</v>
      </c>
      <c r="F27" s="16">
        <v>94</v>
      </c>
      <c r="G27" s="16">
        <v>30</v>
      </c>
      <c r="H27" s="16">
        <v>70</v>
      </c>
      <c r="I27" s="5">
        <f t="shared" si="0"/>
        <v>406</v>
      </c>
      <c r="J27" s="5">
        <f t="shared" si="1"/>
        <v>27</v>
      </c>
      <c r="K27" s="40"/>
      <c r="L27" s="6">
        <f t="shared" si="2"/>
        <v>82</v>
      </c>
      <c r="M27" s="6">
        <f t="shared" si="3"/>
        <v>61</v>
      </c>
      <c r="N27" s="6">
        <f t="shared" si="4"/>
        <v>69</v>
      </c>
      <c r="O27" s="6">
        <f t="shared" si="5"/>
        <v>94</v>
      </c>
      <c r="P27" s="6">
        <f t="shared" si="6"/>
        <v>30</v>
      </c>
      <c r="Q27" s="6">
        <f t="shared" si="7"/>
        <v>70</v>
      </c>
    </row>
    <row r="28" spans="1:17" s="6" customFormat="1" ht="18" customHeight="1">
      <c r="A28" s="4">
        <f t="shared" si="8"/>
        <v>25</v>
      </c>
      <c r="B28" s="30" t="s">
        <v>36</v>
      </c>
      <c r="C28" s="30">
        <v>92</v>
      </c>
      <c r="D28" s="16">
        <v>90</v>
      </c>
      <c r="E28" s="16">
        <v>93</v>
      </c>
      <c r="F28" s="16">
        <v>93</v>
      </c>
      <c r="G28" s="16">
        <v>93</v>
      </c>
      <c r="H28" s="16">
        <v>64</v>
      </c>
      <c r="I28" s="5">
        <f t="shared" si="0"/>
        <v>525</v>
      </c>
      <c r="J28" s="5">
        <f t="shared" si="1"/>
        <v>14</v>
      </c>
      <c r="K28" s="40"/>
      <c r="L28" s="6">
        <f t="shared" si="2"/>
        <v>92</v>
      </c>
      <c r="M28" s="6">
        <f t="shared" si="3"/>
        <v>90</v>
      </c>
      <c r="N28" s="6">
        <f t="shared" si="4"/>
        <v>93</v>
      </c>
      <c r="O28" s="6">
        <f t="shared" si="5"/>
        <v>93</v>
      </c>
      <c r="P28" s="6">
        <f t="shared" si="6"/>
        <v>93</v>
      </c>
      <c r="Q28" s="6">
        <f t="shared" si="7"/>
        <v>64</v>
      </c>
    </row>
    <row r="29" spans="1:17" s="6" customFormat="1" ht="18" customHeight="1">
      <c r="A29" s="4">
        <f t="shared" si="8"/>
        <v>26</v>
      </c>
      <c r="B29" s="30" t="s">
        <v>47</v>
      </c>
      <c r="C29" s="30">
        <v>93</v>
      </c>
      <c r="D29" s="16">
        <v>96</v>
      </c>
      <c r="E29" s="16">
        <v>100</v>
      </c>
      <c r="F29" s="16">
        <v>92</v>
      </c>
      <c r="G29" s="16">
        <v>92</v>
      </c>
      <c r="H29" s="16">
        <v>86</v>
      </c>
      <c r="I29" s="5">
        <f t="shared" si="0"/>
        <v>559</v>
      </c>
      <c r="J29" s="5">
        <f t="shared" si="1"/>
        <v>5</v>
      </c>
      <c r="K29" s="40" t="s">
        <v>32</v>
      </c>
      <c r="L29" s="6" t="str">
        <f t="shared" si="2"/>
        <v>  </v>
      </c>
      <c r="M29" s="6" t="str">
        <f t="shared" si="3"/>
        <v>  </v>
      </c>
      <c r="N29" s="6" t="str">
        <f t="shared" si="4"/>
        <v>  </v>
      </c>
      <c r="O29" s="6" t="str">
        <f t="shared" si="5"/>
        <v>  </v>
      </c>
      <c r="P29" s="6" t="str">
        <f t="shared" si="6"/>
        <v>  </v>
      </c>
      <c r="Q29" s="6" t="str">
        <f t="shared" si="7"/>
        <v>  </v>
      </c>
    </row>
    <row r="30" spans="1:17" s="6" customFormat="1" ht="18" customHeight="1">
      <c r="A30" s="4">
        <f t="shared" si="8"/>
        <v>27</v>
      </c>
      <c r="B30" s="30" t="s">
        <v>48</v>
      </c>
      <c r="C30" s="30">
        <v>79</v>
      </c>
      <c r="D30" s="16">
        <v>70</v>
      </c>
      <c r="E30" s="16">
        <v>65</v>
      </c>
      <c r="F30" s="16">
        <v>87</v>
      </c>
      <c r="G30" s="16">
        <v>87</v>
      </c>
      <c r="H30" s="16">
        <v>56</v>
      </c>
      <c r="I30" s="5">
        <f t="shared" si="0"/>
        <v>444</v>
      </c>
      <c r="J30" s="5">
        <f t="shared" si="1"/>
        <v>23</v>
      </c>
      <c r="K30" s="40"/>
      <c r="L30" s="6">
        <f t="shared" si="2"/>
        <v>79</v>
      </c>
      <c r="M30" s="6">
        <f t="shared" si="3"/>
        <v>70</v>
      </c>
      <c r="N30" s="6">
        <f t="shared" si="4"/>
        <v>65</v>
      </c>
      <c r="O30" s="6">
        <f t="shared" si="5"/>
        <v>87</v>
      </c>
      <c r="P30" s="6">
        <f t="shared" si="6"/>
        <v>87</v>
      </c>
      <c r="Q30" s="6">
        <f t="shared" si="7"/>
        <v>56</v>
      </c>
    </row>
    <row r="31" spans="1:17" s="6" customFormat="1" ht="18" customHeight="1">
      <c r="A31" s="4">
        <f t="shared" si="8"/>
        <v>28</v>
      </c>
      <c r="B31" s="30" t="s">
        <v>41</v>
      </c>
      <c r="C31" s="30">
        <v>94</v>
      </c>
      <c r="D31" s="16">
        <v>81</v>
      </c>
      <c r="E31" s="16">
        <v>100</v>
      </c>
      <c r="F31" s="16">
        <v>98</v>
      </c>
      <c r="G31" s="16">
        <v>98</v>
      </c>
      <c r="H31" s="16">
        <v>84</v>
      </c>
      <c r="I31" s="5">
        <f t="shared" si="0"/>
        <v>555</v>
      </c>
      <c r="J31" s="5">
        <f t="shared" si="1"/>
        <v>7</v>
      </c>
      <c r="K31" s="40"/>
      <c r="L31" s="6">
        <f t="shared" si="2"/>
        <v>94</v>
      </c>
      <c r="M31" s="6">
        <f t="shared" si="3"/>
        <v>81</v>
      </c>
      <c r="N31" s="6">
        <f t="shared" si="4"/>
        <v>100</v>
      </c>
      <c r="O31" s="6">
        <f t="shared" si="5"/>
        <v>98</v>
      </c>
      <c r="P31" s="6">
        <f t="shared" si="6"/>
        <v>98</v>
      </c>
      <c r="Q31" s="6">
        <f t="shared" si="7"/>
        <v>84</v>
      </c>
    </row>
    <row r="32" spans="1:17" s="6" customFormat="1" ht="18" customHeight="1">
      <c r="A32" s="4">
        <f t="shared" si="8"/>
        <v>29</v>
      </c>
      <c r="B32" s="30" t="s">
        <v>42</v>
      </c>
      <c r="C32" s="30">
        <v>97</v>
      </c>
      <c r="D32" s="16">
        <v>87</v>
      </c>
      <c r="E32" s="16">
        <v>90</v>
      </c>
      <c r="F32" s="16">
        <v>96</v>
      </c>
      <c r="G32" s="16">
        <v>96</v>
      </c>
      <c r="H32" s="16">
        <v>96</v>
      </c>
      <c r="I32" s="5">
        <f t="shared" si="0"/>
        <v>562</v>
      </c>
      <c r="J32" s="5">
        <f t="shared" si="1"/>
        <v>4</v>
      </c>
      <c r="K32" s="40"/>
      <c r="L32" s="6">
        <f t="shared" si="2"/>
        <v>97</v>
      </c>
      <c r="M32" s="6">
        <f t="shared" si="3"/>
        <v>87</v>
      </c>
      <c r="N32" s="6">
        <f t="shared" si="4"/>
        <v>90</v>
      </c>
      <c r="O32" s="6">
        <f t="shared" si="5"/>
        <v>96</v>
      </c>
      <c r="P32" s="6">
        <f t="shared" si="6"/>
        <v>96</v>
      </c>
      <c r="Q32" s="6">
        <f t="shared" si="7"/>
        <v>96</v>
      </c>
    </row>
    <row r="33" spans="1:17" s="6" customFormat="1" ht="18" customHeight="1">
      <c r="A33" s="4">
        <f t="shared" si="8"/>
        <v>30</v>
      </c>
      <c r="B33" s="30" t="s">
        <v>40</v>
      </c>
      <c r="C33" s="30">
        <v>61</v>
      </c>
      <c r="D33" s="16">
        <v>81</v>
      </c>
      <c r="E33" s="16">
        <v>72</v>
      </c>
      <c r="F33" s="16">
        <v>72</v>
      </c>
      <c r="G33" s="16">
        <v>72</v>
      </c>
      <c r="H33" s="16">
        <v>24</v>
      </c>
      <c r="I33" s="5">
        <f t="shared" si="0"/>
        <v>382</v>
      </c>
      <c r="J33" s="5">
        <f t="shared" si="1"/>
        <v>30</v>
      </c>
      <c r="K33" s="40"/>
      <c r="L33" s="6">
        <f t="shared" si="2"/>
        <v>61</v>
      </c>
      <c r="M33" s="6">
        <f t="shared" si="3"/>
        <v>81</v>
      </c>
      <c r="N33" s="6">
        <f t="shared" si="4"/>
        <v>72</v>
      </c>
      <c r="O33" s="6">
        <f t="shared" si="5"/>
        <v>72</v>
      </c>
      <c r="P33" s="6">
        <f t="shared" si="6"/>
        <v>72</v>
      </c>
      <c r="Q33" s="6">
        <f t="shared" si="7"/>
        <v>24</v>
      </c>
    </row>
    <row r="34" spans="1:17" s="6" customFormat="1" ht="18" customHeight="1">
      <c r="A34" s="4">
        <f t="shared" si="8"/>
        <v>31</v>
      </c>
      <c r="B34" s="35" t="s">
        <v>39</v>
      </c>
      <c r="C34" s="30">
        <v>88</v>
      </c>
      <c r="D34" s="16">
        <v>83</v>
      </c>
      <c r="E34" s="16">
        <v>85</v>
      </c>
      <c r="F34" s="16">
        <v>89</v>
      </c>
      <c r="G34" s="16">
        <v>89</v>
      </c>
      <c r="H34" s="16">
        <v>82</v>
      </c>
      <c r="I34" s="5">
        <f t="shared" si="0"/>
        <v>516</v>
      </c>
      <c r="J34" s="5">
        <f t="shared" si="1"/>
        <v>15</v>
      </c>
      <c r="K34" s="40"/>
      <c r="L34" s="6">
        <f t="shared" si="2"/>
        <v>88</v>
      </c>
      <c r="M34" s="6">
        <f t="shared" si="3"/>
        <v>83</v>
      </c>
      <c r="N34" s="6">
        <f t="shared" si="4"/>
        <v>85</v>
      </c>
      <c r="O34" s="6">
        <f t="shared" si="5"/>
        <v>89</v>
      </c>
      <c r="P34" s="6">
        <f t="shared" si="6"/>
        <v>89</v>
      </c>
      <c r="Q34" s="6">
        <f t="shared" si="7"/>
        <v>82</v>
      </c>
    </row>
    <row r="35" spans="1:17" s="6" customFormat="1" ht="18" customHeight="1">
      <c r="A35" s="4">
        <f t="shared" si="8"/>
        <v>32</v>
      </c>
      <c r="B35" s="35" t="s">
        <v>39</v>
      </c>
      <c r="C35" s="30">
        <v>91</v>
      </c>
      <c r="D35" s="16">
        <v>72</v>
      </c>
      <c r="E35" s="16">
        <v>67</v>
      </c>
      <c r="F35" s="16">
        <v>86</v>
      </c>
      <c r="G35" s="16">
        <v>86</v>
      </c>
      <c r="H35" s="16">
        <v>66</v>
      </c>
      <c r="I35" s="5">
        <f t="shared" si="0"/>
        <v>468</v>
      </c>
      <c r="J35" s="5">
        <f t="shared" si="1"/>
        <v>20</v>
      </c>
      <c r="K35" s="40"/>
      <c r="L35" s="6">
        <f t="shared" si="2"/>
        <v>91</v>
      </c>
      <c r="M35" s="6">
        <f t="shared" si="3"/>
        <v>72</v>
      </c>
      <c r="N35" s="6">
        <f t="shared" si="4"/>
        <v>67</v>
      </c>
      <c r="O35" s="6">
        <f t="shared" si="5"/>
        <v>86</v>
      </c>
      <c r="P35" s="6">
        <f t="shared" si="6"/>
        <v>86</v>
      </c>
      <c r="Q35" s="6">
        <f t="shared" si="7"/>
        <v>66</v>
      </c>
    </row>
    <row r="36" spans="1:17" s="6" customFormat="1" ht="18" customHeight="1">
      <c r="A36" s="4">
        <f t="shared" si="8"/>
        <v>33</v>
      </c>
      <c r="B36" s="35" t="s">
        <v>39</v>
      </c>
      <c r="C36" s="30">
        <v>95</v>
      </c>
      <c r="D36" s="16">
        <v>74</v>
      </c>
      <c r="E36" s="16">
        <v>88</v>
      </c>
      <c r="F36" s="16">
        <v>84</v>
      </c>
      <c r="G36" s="16">
        <v>84</v>
      </c>
      <c r="H36" s="16">
        <v>84</v>
      </c>
      <c r="I36" s="5">
        <f t="shared" si="0"/>
        <v>509</v>
      </c>
      <c r="J36" s="5">
        <f t="shared" si="1"/>
        <v>17</v>
      </c>
      <c r="K36" s="40"/>
      <c r="L36" s="6">
        <f t="shared" si="2"/>
        <v>95</v>
      </c>
      <c r="M36" s="6">
        <f t="shared" si="3"/>
        <v>74</v>
      </c>
      <c r="N36" s="6">
        <f t="shared" si="4"/>
        <v>88</v>
      </c>
      <c r="O36" s="6">
        <f t="shared" si="5"/>
        <v>84</v>
      </c>
      <c r="P36" s="6">
        <f t="shared" si="6"/>
        <v>84</v>
      </c>
      <c r="Q36" s="6">
        <f t="shared" si="7"/>
        <v>84</v>
      </c>
    </row>
    <row r="37" spans="1:17" s="6" customFormat="1" ht="18" customHeight="1">
      <c r="A37" s="4">
        <f t="shared" si="8"/>
        <v>34</v>
      </c>
      <c r="B37" s="35" t="s">
        <v>39</v>
      </c>
      <c r="C37" s="30">
        <v>93</v>
      </c>
      <c r="D37" s="16">
        <v>89</v>
      </c>
      <c r="E37" s="16">
        <v>86</v>
      </c>
      <c r="F37" s="16">
        <v>94</v>
      </c>
      <c r="G37" s="16">
        <v>94</v>
      </c>
      <c r="H37" s="16">
        <v>92</v>
      </c>
      <c r="I37" s="5">
        <f t="shared" si="0"/>
        <v>548</v>
      </c>
      <c r="J37" s="5">
        <f t="shared" si="1"/>
        <v>8</v>
      </c>
      <c r="K37" s="40"/>
      <c r="L37" s="6">
        <f t="shared" si="2"/>
        <v>93</v>
      </c>
      <c r="M37" s="6">
        <f t="shared" si="3"/>
        <v>89</v>
      </c>
      <c r="N37" s="6">
        <f t="shared" si="4"/>
        <v>86</v>
      </c>
      <c r="O37" s="6">
        <f t="shared" si="5"/>
        <v>94</v>
      </c>
      <c r="P37" s="6">
        <f t="shared" si="6"/>
        <v>94</v>
      </c>
      <c r="Q37" s="6">
        <f t="shared" si="7"/>
        <v>92</v>
      </c>
    </row>
    <row r="38" spans="1:17" s="6" customFormat="1" ht="18" customHeight="1">
      <c r="A38" s="4">
        <f t="shared" si="8"/>
        <v>35</v>
      </c>
      <c r="B38" s="35"/>
      <c r="C38" s="30"/>
      <c r="D38" s="16"/>
      <c r="E38" s="16"/>
      <c r="F38" s="16"/>
      <c r="G38" s="16"/>
      <c r="H38" s="16"/>
      <c r="I38" s="5">
        <f t="shared" si="0"/>
        <v>0</v>
      </c>
      <c r="J38" s="5">
        <f t="shared" si="1"/>
        <v>35</v>
      </c>
      <c r="K38" s="40"/>
      <c r="L38" s="6" t="str">
        <f t="shared" si="2"/>
        <v> </v>
      </c>
      <c r="M38" s="6" t="str">
        <f t="shared" si="3"/>
        <v> </v>
      </c>
      <c r="N38" s="6" t="str">
        <f t="shared" si="4"/>
        <v> </v>
      </c>
      <c r="O38" s="6" t="str">
        <f t="shared" si="5"/>
        <v> </v>
      </c>
      <c r="P38" s="6" t="str">
        <f>IF(L38="資源班","  ",IF(G38=""," ",ABS(G38)))</f>
        <v> </v>
      </c>
      <c r="Q38" s="6" t="str">
        <f t="shared" si="7"/>
        <v> </v>
      </c>
    </row>
    <row r="39" spans="1:17" s="6" customFormat="1" ht="18" customHeight="1">
      <c r="A39" s="4">
        <f t="shared" si="8"/>
        <v>36</v>
      </c>
      <c r="B39" s="35"/>
      <c r="C39" s="30"/>
      <c r="D39" s="16"/>
      <c r="E39" s="16"/>
      <c r="F39" s="16"/>
      <c r="G39" s="16"/>
      <c r="H39" s="16"/>
      <c r="I39" s="5">
        <f t="shared" si="0"/>
        <v>0</v>
      </c>
      <c r="J39" s="5">
        <f t="shared" si="1"/>
        <v>35</v>
      </c>
      <c r="K39" s="40"/>
      <c r="L39" s="6" t="str">
        <f t="shared" si="2"/>
        <v> </v>
      </c>
      <c r="M39" s="6" t="str">
        <f t="shared" si="3"/>
        <v> </v>
      </c>
      <c r="N39" s="6" t="str">
        <f t="shared" si="4"/>
        <v> </v>
      </c>
      <c r="O39" s="6" t="str">
        <f t="shared" si="5"/>
        <v> </v>
      </c>
      <c r="P39" s="6" t="str">
        <f>IF(L39="資源班","  ",IF(G39=""," ",ABS(G39)))</f>
        <v> </v>
      </c>
      <c r="Q39" s="6" t="str">
        <f t="shared" si="7"/>
        <v> </v>
      </c>
    </row>
    <row r="40" spans="1:17" s="6" customFormat="1" ht="24.75" customHeight="1" hidden="1">
      <c r="A40" s="55" t="s">
        <v>26</v>
      </c>
      <c r="B40" s="56"/>
      <c r="C40" s="7">
        <f aca="true" t="shared" si="9" ref="C40:H40">SUM(C4:C39)</f>
        <v>2764</v>
      </c>
      <c r="D40" s="7">
        <f t="shared" si="9"/>
        <v>2605</v>
      </c>
      <c r="E40" s="7">
        <f t="shared" si="9"/>
        <v>2821</v>
      </c>
      <c r="F40" s="7">
        <f t="shared" si="9"/>
        <v>2968</v>
      </c>
      <c r="G40" s="7">
        <f t="shared" si="9"/>
        <v>2749</v>
      </c>
      <c r="H40" s="7">
        <f t="shared" si="9"/>
        <v>2374</v>
      </c>
      <c r="I40" s="5"/>
      <c r="J40" s="5"/>
      <c r="K40" s="43"/>
      <c r="L40" s="8">
        <f aca="true" t="shared" si="10" ref="L40:Q40">SUM(L4:L39)</f>
        <v>2576</v>
      </c>
      <c r="M40" s="8">
        <f t="shared" si="10"/>
        <v>2357</v>
      </c>
      <c r="N40" s="8">
        <f t="shared" si="10"/>
        <v>2554</v>
      </c>
      <c r="O40" s="8">
        <f t="shared" si="10"/>
        <v>2736</v>
      </c>
      <c r="P40" s="8">
        <f t="shared" si="10"/>
        <v>2517</v>
      </c>
      <c r="Q40" s="8">
        <f t="shared" si="10"/>
        <v>2150</v>
      </c>
    </row>
    <row r="41" spans="1:17" s="6" customFormat="1" ht="24.75" customHeight="1" hidden="1">
      <c r="A41" s="55" t="s">
        <v>27</v>
      </c>
      <c r="B41" s="56"/>
      <c r="C41" s="27">
        <f aca="true" t="shared" si="11" ref="C41:H41">AVERAGE(C4:C39)</f>
        <v>81.29411764705883</v>
      </c>
      <c r="D41" s="27">
        <f t="shared" si="11"/>
        <v>76.61764705882354</v>
      </c>
      <c r="E41" s="27">
        <f t="shared" si="11"/>
        <v>82.97058823529412</v>
      </c>
      <c r="F41" s="27">
        <f t="shared" si="11"/>
        <v>87.29411764705883</v>
      </c>
      <c r="G41" s="27">
        <f t="shared" si="11"/>
        <v>80.8529411764706</v>
      </c>
      <c r="H41" s="27">
        <f t="shared" si="11"/>
        <v>69.82352941176471</v>
      </c>
      <c r="I41" s="5"/>
      <c r="J41" s="5"/>
      <c r="K41" s="43"/>
      <c r="L41" s="29">
        <f aca="true" t="shared" si="12" ref="L41:Q41">L40/COUNT(L4:L39)</f>
        <v>83.09677419354838</v>
      </c>
      <c r="M41" s="29">
        <f t="shared" si="12"/>
        <v>76.03225806451613</v>
      </c>
      <c r="N41" s="29">
        <f t="shared" si="12"/>
        <v>82.38709677419355</v>
      </c>
      <c r="O41" s="29">
        <f t="shared" si="12"/>
        <v>88.25806451612904</v>
      </c>
      <c r="P41" s="29">
        <f t="shared" si="12"/>
        <v>81.19354838709677</v>
      </c>
      <c r="Q41" s="29">
        <f t="shared" si="12"/>
        <v>69.35483870967742</v>
      </c>
    </row>
    <row r="42" spans="1:12" s="6" customFormat="1" ht="24.75" customHeight="1">
      <c r="A42" s="53" t="s">
        <v>30</v>
      </c>
      <c r="B42" s="54"/>
      <c r="C42" s="9">
        <f aca="true" t="shared" si="13" ref="C42:H43">L40</f>
        <v>2576</v>
      </c>
      <c r="D42" s="9">
        <f t="shared" si="13"/>
        <v>2357</v>
      </c>
      <c r="E42" s="9">
        <f t="shared" si="13"/>
        <v>2554</v>
      </c>
      <c r="F42" s="9">
        <f t="shared" si="13"/>
        <v>2736</v>
      </c>
      <c r="G42" s="9">
        <f t="shared" si="13"/>
        <v>2517</v>
      </c>
      <c r="H42" s="9">
        <f t="shared" si="13"/>
        <v>2150</v>
      </c>
      <c r="I42" s="5"/>
      <c r="J42" s="5"/>
      <c r="K42" s="41"/>
      <c r="L42" s="6">
        <f>COUNTA(B4:B39)</f>
        <v>34</v>
      </c>
    </row>
    <row r="43" spans="1:11" s="6" customFormat="1" ht="24.75" customHeight="1" thickBot="1">
      <c r="A43" s="44" t="s">
        <v>27</v>
      </c>
      <c r="B43" s="45"/>
      <c r="C43" s="26">
        <f t="shared" si="13"/>
        <v>83.09677419354838</v>
      </c>
      <c r="D43" s="26">
        <f t="shared" si="13"/>
        <v>76.03225806451613</v>
      </c>
      <c r="E43" s="26">
        <f t="shared" si="13"/>
        <v>82.38709677419355</v>
      </c>
      <c r="F43" s="26">
        <f t="shared" si="13"/>
        <v>88.25806451612904</v>
      </c>
      <c r="G43" s="26">
        <f t="shared" si="13"/>
        <v>81.19354838709677</v>
      </c>
      <c r="H43" s="26">
        <f t="shared" si="13"/>
        <v>69.35483870967742</v>
      </c>
      <c r="I43" s="10"/>
      <c r="J43" s="10"/>
      <c r="K43" s="42"/>
    </row>
    <row r="44" spans="1:11" s="6" customFormat="1" ht="15.75" customHeight="1">
      <c r="A44" s="11"/>
      <c r="B44" s="11"/>
      <c r="C44" s="12"/>
      <c r="D44" s="12"/>
      <c r="E44" s="12"/>
      <c r="F44" s="12"/>
      <c r="G44" s="12"/>
      <c r="H44" s="12"/>
      <c r="I44" s="13"/>
      <c r="J44" s="13"/>
      <c r="K44" s="14"/>
    </row>
  </sheetData>
  <sheetProtection password="CF36" sheet="1" objects="1" scenarios="1"/>
  <mergeCells count="9">
    <mergeCell ref="A43:B43"/>
    <mergeCell ref="F2:H2"/>
    <mergeCell ref="C2:E2"/>
    <mergeCell ref="A1:K1"/>
    <mergeCell ref="I2:K2"/>
    <mergeCell ref="A2:B2"/>
    <mergeCell ref="A42:B42"/>
    <mergeCell ref="A40:B40"/>
    <mergeCell ref="A41:B41"/>
  </mergeCells>
  <conditionalFormatting sqref="C4:H41">
    <cfRule type="cellIs" priority="1" dxfId="2" operator="lessThan" stopIfTrue="1">
      <formula>60</formula>
    </cfRule>
  </conditionalFormatting>
  <conditionalFormatting sqref="L4:Q43">
    <cfRule type="cellIs" priority="2" dxfId="2" operator="lessThan" stopIfTrue="1">
      <formula>60</formula>
    </cfRule>
  </conditionalFormatting>
  <printOptions/>
  <pageMargins left="0.1968503937007874" right="0" top="0.3937007874015748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N1"/>
    </sheetView>
  </sheetViews>
  <sheetFormatPr defaultColWidth="9.00390625" defaultRowHeight="16.5"/>
  <cols>
    <col min="1" max="1" width="6.875" style="17" customWidth="1"/>
    <col min="2" max="12" width="6.625" style="17" customWidth="1"/>
    <col min="13" max="13" width="7.125" style="17" customWidth="1"/>
    <col min="14" max="14" width="8.50390625" style="17" customWidth="1"/>
    <col min="15" max="15" width="5.125" style="17" hidden="1" customWidth="1"/>
    <col min="16" max="16384" width="9.00390625" style="17" customWidth="1"/>
  </cols>
  <sheetData>
    <row r="1" spans="1:14" ht="34.5" customHeight="1">
      <c r="A1" s="60" t="str">
        <f>'定期考查'!A1</f>
        <v>花蓮縣新城國小106學年度第二學期期中定期評量成績一覽表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2" ht="30" customHeight="1">
      <c r="A2" s="18" t="s">
        <v>24</v>
      </c>
      <c r="B2" s="19" t="str">
        <f>'定期考查'!C2</f>
        <v>六年甲班</v>
      </c>
      <c r="C2" s="18"/>
      <c r="D2" s="18" t="s">
        <v>11</v>
      </c>
      <c r="E2" s="18"/>
      <c r="F2" s="20">
        <f>'定期考查'!L42</f>
        <v>34</v>
      </c>
      <c r="G2" s="61" t="s">
        <v>33</v>
      </c>
      <c r="H2" s="61"/>
      <c r="I2" s="21">
        <f>O4</f>
        <v>31</v>
      </c>
      <c r="J2" s="18" t="s">
        <v>31</v>
      </c>
      <c r="K2" s="18"/>
      <c r="L2" s="20">
        <f>F2-I2</f>
        <v>3</v>
      </c>
    </row>
    <row r="3" spans="1:14" ht="49.5" customHeight="1">
      <c r="A3" s="22" t="s">
        <v>12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>
        <v>100</v>
      </c>
      <c r="M3" s="22" t="s">
        <v>29</v>
      </c>
      <c r="N3" s="22" t="s">
        <v>25</v>
      </c>
    </row>
    <row r="4" spans="1:15" ht="34.5" customHeight="1">
      <c r="A4" s="24" t="s">
        <v>23</v>
      </c>
      <c r="B4" s="23">
        <f>COUNTIF('定期考查'!$L$4:$L$39,"&gt;=0")-SUM(C4:L4)</f>
        <v>0</v>
      </c>
      <c r="C4" s="23">
        <f>COUNTIF('定期考查'!$L$4:$L$39,"&gt;=10")-SUM(D4:L4)</f>
        <v>1</v>
      </c>
      <c r="D4" s="23">
        <f>COUNTIF('定期考查'!$L$4:$L$39,"&gt;=20")-SUM(E4:L4)</f>
        <v>0</v>
      </c>
      <c r="E4" s="23">
        <f>COUNTIF('定期考查'!$L$4:$L$39,"&gt;=30")-SUM(F4:L4)</f>
        <v>0</v>
      </c>
      <c r="F4" s="23">
        <f>COUNTIF('定期考查'!$L$4:$L$39,"&gt;=40")-SUM(G4:L4)</f>
        <v>0</v>
      </c>
      <c r="G4" s="23">
        <f>COUNTIF('定期考查'!$L$4:$L$39,"&gt;=50")-SUM(H4:L4)</f>
        <v>1</v>
      </c>
      <c r="H4" s="23">
        <f>COUNTIF('定期考查'!$L$4:$L$39,"&gt;=60")-SUM(I4:L4)</f>
        <v>3</v>
      </c>
      <c r="I4" s="23">
        <f>COUNTIF('定期考查'!$L$4:$L$39,"&gt;=70")-SUM(J4:L4)</f>
        <v>4</v>
      </c>
      <c r="J4" s="23">
        <f>COUNTIF('定期考查'!$L$4:$L$39,"&gt;=80")-SUM(K4:L4)</f>
        <v>6</v>
      </c>
      <c r="K4" s="23">
        <f>COUNTIF('定期考查'!$L$4:$L$39,"&gt;=90")-SUM(L4)</f>
        <v>16</v>
      </c>
      <c r="L4" s="23">
        <f>COUNTIF('定期考查'!$L$4:$L$39,"=100")</f>
        <v>0</v>
      </c>
      <c r="M4" s="31">
        <f>'定期考查'!C42</f>
        <v>2576</v>
      </c>
      <c r="N4" s="28">
        <f>'定期考查'!C43</f>
        <v>83.09677419354838</v>
      </c>
      <c r="O4" s="17">
        <f>SUM(B4:L4)</f>
        <v>31</v>
      </c>
    </row>
    <row r="5" spans="1:14" ht="9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</row>
    <row r="6" spans="1:14" ht="24.75" customHeight="1">
      <c r="A6" s="59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24.75" customHeight="1">
      <c r="A7" s="24" t="s">
        <v>28</v>
      </c>
      <c r="B7" s="59" t="s">
        <v>0</v>
      </c>
      <c r="C7" s="59"/>
      <c r="D7" s="59" t="s">
        <v>60</v>
      </c>
      <c r="E7" s="59"/>
      <c r="F7" s="59" t="s">
        <v>58</v>
      </c>
      <c r="G7" s="59"/>
      <c r="H7" s="59"/>
      <c r="I7" s="59"/>
      <c r="J7" s="59"/>
      <c r="K7" s="59" t="s">
        <v>59</v>
      </c>
      <c r="L7" s="59"/>
      <c r="M7" s="59"/>
      <c r="N7" s="59"/>
    </row>
    <row r="8" spans="1:14" ht="30" customHeight="1">
      <c r="A8" s="23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30" customHeight="1">
      <c r="A9" s="23">
        <f aca="true" t="shared" si="0" ref="A9:A14">A8+1</f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30" customHeight="1">
      <c r="A10" s="23">
        <f t="shared" si="0"/>
        <v>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30" customHeight="1">
      <c r="A11" s="23">
        <f t="shared" si="0"/>
        <v>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30" customHeight="1">
      <c r="A12" s="23">
        <f t="shared" si="0"/>
        <v>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30" customHeight="1">
      <c r="A13" s="23">
        <f t="shared" si="0"/>
        <v>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30" customHeight="1">
      <c r="A14" s="23">
        <f t="shared" si="0"/>
        <v>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2:12" ht="9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33" ht="9.75" customHeight="1"/>
    <row r="34" spans="1:14" ht="24.75" customHeight="1">
      <c r="A34" s="58" t="s">
        <v>61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</sheetData>
  <sheetProtection password="CF36" sheet="1"/>
  <mergeCells count="30">
    <mergeCell ref="A1:N1"/>
    <mergeCell ref="G2:H2"/>
    <mergeCell ref="D13:E13"/>
    <mergeCell ref="B7:C7"/>
    <mergeCell ref="D7:E7"/>
    <mergeCell ref="K7:N7"/>
    <mergeCell ref="F7:J7"/>
    <mergeCell ref="B8:C8"/>
    <mergeCell ref="B9:C9"/>
    <mergeCell ref="B10:C10"/>
    <mergeCell ref="F14:J14"/>
    <mergeCell ref="B11:C11"/>
    <mergeCell ref="B12:C12"/>
    <mergeCell ref="B13:C13"/>
    <mergeCell ref="B14:C14"/>
    <mergeCell ref="D8:E8"/>
    <mergeCell ref="D9:E9"/>
    <mergeCell ref="D10:E10"/>
    <mergeCell ref="D11:E11"/>
    <mergeCell ref="D12:E12"/>
    <mergeCell ref="K8:N14"/>
    <mergeCell ref="A34:N34"/>
    <mergeCell ref="A6:N6"/>
    <mergeCell ref="D14:E14"/>
    <mergeCell ref="F8:J8"/>
    <mergeCell ref="F9:J9"/>
    <mergeCell ref="F10:J10"/>
    <mergeCell ref="F11:J11"/>
    <mergeCell ref="F12:J12"/>
    <mergeCell ref="F13:J13"/>
  </mergeCells>
  <printOptions/>
  <pageMargins left="0.4724409448818898" right="0.11811023622047245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1" width="6.875" style="17" customWidth="1"/>
    <col min="2" max="12" width="6.625" style="17" customWidth="1"/>
    <col min="13" max="13" width="7.125" style="17" customWidth="1"/>
    <col min="14" max="14" width="8.50390625" style="17" customWidth="1"/>
    <col min="15" max="15" width="5.125" style="17" hidden="1" customWidth="1"/>
    <col min="16" max="16384" width="9.00390625" style="17" customWidth="1"/>
  </cols>
  <sheetData>
    <row r="1" spans="1:14" ht="34.5" customHeight="1">
      <c r="A1" s="60" t="str">
        <f>'定期考查'!A1</f>
        <v>花蓮縣新城國小106學年度第二學期期中定期評量成績一覽表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2" ht="30" customHeight="1">
      <c r="A2" s="18" t="s">
        <v>24</v>
      </c>
      <c r="B2" s="19" t="str">
        <f>'定期考查'!C2</f>
        <v>六年甲班</v>
      </c>
      <c r="C2" s="18"/>
      <c r="D2" s="18" t="s">
        <v>11</v>
      </c>
      <c r="E2" s="18"/>
      <c r="F2" s="20">
        <f>'定期考查'!L42</f>
        <v>34</v>
      </c>
      <c r="G2" s="61" t="s">
        <v>33</v>
      </c>
      <c r="H2" s="61"/>
      <c r="I2" s="21">
        <f>O4</f>
        <v>31</v>
      </c>
      <c r="J2" s="18" t="s">
        <v>31</v>
      </c>
      <c r="K2" s="18"/>
      <c r="L2" s="20">
        <f>F2-I2</f>
        <v>3</v>
      </c>
    </row>
    <row r="3" spans="1:14" ht="49.5" customHeight="1">
      <c r="A3" s="22" t="s">
        <v>12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>
        <v>100</v>
      </c>
      <c r="M3" s="22" t="s">
        <v>29</v>
      </c>
      <c r="N3" s="22" t="s">
        <v>25</v>
      </c>
    </row>
    <row r="4" spans="1:15" ht="34.5" customHeight="1">
      <c r="A4" s="24" t="s">
        <v>23</v>
      </c>
      <c r="B4" s="23">
        <f>COUNTIF('定期考查'!$M$4:$M$39,"&gt;=0")-SUM(C4:L4)</f>
        <v>0</v>
      </c>
      <c r="C4" s="23">
        <f>COUNTIF('定期考查'!$M$4:$M$39,"&gt;=10")-SUM(D4:L4)</f>
        <v>0</v>
      </c>
      <c r="D4" s="23">
        <f>COUNTIF('定期考查'!$M$4:$M$39,"&gt;=20")-SUM(E4:L4)</f>
        <v>0</v>
      </c>
      <c r="E4" s="23">
        <f>COUNTIF('定期考查'!$M$4:$M$39,"&gt;=30")-SUM(F4:L4)</f>
        <v>1</v>
      </c>
      <c r="F4" s="23">
        <f>COUNTIF('定期考查'!$M$4:$M$39,"&gt;=40")-SUM(G4:L4)</f>
        <v>1</v>
      </c>
      <c r="G4" s="23">
        <f>COUNTIF('定期考查'!$M$4:$M$39,"&gt;=50")-SUM(H4:L4)</f>
        <v>3</v>
      </c>
      <c r="H4" s="23">
        <f>COUNTIF('定期考查'!$M$4:$M$39,"&gt;=60")-SUM(I4:L4)</f>
        <v>3</v>
      </c>
      <c r="I4" s="23">
        <f>COUNTIF('定期考查'!$M$4:$M$39,"&gt;=70")-SUM(J4:L4)</f>
        <v>7</v>
      </c>
      <c r="J4" s="23">
        <f>COUNTIF('定期考查'!$M$4:$M$39,"&gt;=80")-SUM(K4:L4)</f>
        <v>11</v>
      </c>
      <c r="K4" s="23">
        <f>COUNTIF('定期考查'!$M$4:$M$39,"&gt;=90")-SUM(L4)</f>
        <v>3</v>
      </c>
      <c r="L4" s="23">
        <f>COUNTIF('定期考查'!$M$4:$M$39,"=100")</f>
        <v>2</v>
      </c>
      <c r="M4" s="31">
        <f>'定期考查'!D42</f>
        <v>2357</v>
      </c>
      <c r="N4" s="28">
        <f>'定期考查'!D43</f>
        <v>76.03225806451613</v>
      </c>
      <c r="O4" s="17">
        <f>SUM(B4:L4)</f>
        <v>31</v>
      </c>
    </row>
    <row r="5" spans="1:14" ht="9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</row>
    <row r="6" spans="1:14" ht="24.75" customHeight="1">
      <c r="A6" s="59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24.75" customHeight="1">
      <c r="A7" s="24" t="s">
        <v>28</v>
      </c>
      <c r="B7" s="59" t="s">
        <v>0</v>
      </c>
      <c r="C7" s="59"/>
      <c r="D7" s="59" t="s">
        <v>60</v>
      </c>
      <c r="E7" s="59"/>
      <c r="F7" s="59" t="s">
        <v>58</v>
      </c>
      <c r="G7" s="59"/>
      <c r="H7" s="59"/>
      <c r="I7" s="59"/>
      <c r="J7" s="59"/>
      <c r="K7" s="59" t="s">
        <v>59</v>
      </c>
      <c r="L7" s="59"/>
      <c r="M7" s="59"/>
      <c r="N7" s="59"/>
    </row>
    <row r="8" spans="1:14" ht="30" customHeight="1">
      <c r="A8" s="23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30" customHeight="1">
      <c r="A9" s="23">
        <f aca="true" t="shared" si="0" ref="A9:A14">A8+1</f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30" customHeight="1">
      <c r="A10" s="23">
        <f t="shared" si="0"/>
        <v>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30" customHeight="1">
      <c r="A11" s="23">
        <f t="shared" si="0"/>
        <v>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30" customHeight="1">
      <c r="A12" s="23">
        <f t="shared" si="0"/>
        <v>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30" customHeight="1">
      <c r="A13" s="23">
        <f t="shared" si="0"/>
        <v>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30" customHeight="1">
      <c r="A14" s="23">
        <f t="shared" si="0"/>
        <v>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2:12" ht="9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33" ht="9.75" customHeight="1"/>
    <row r="34" spans="1:14" ht="24.75" customHeight="1">
      <c r="A34" s="58" t="s">
        <v>61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</sheetData>
  <sheetProtection password="CF36" sheet="1" objects="1" scenarios="1"/>
  <mergeCells count="30">
    <mergeCell ref="A34:N34"/>
    <mergeCell ref="B13:C13"/>
    <mergeCell ref="D13:E13"/>
    <mergeCell ref="F13:J13"/>
    <mergeCell ref="B14:C14"/>
    <mergeCell ref="D14:E14"/>
    <mergeCell ref="F14:J14"/>
    <mergeCell ref="B11:C11"/>
    <mergeCell ref="D11:E11"/>
    <mergeCell ref="F11:J11"/>
    <mergeCell ref="B12:C12"/>
    <mergeCell ref="D12:E12"/>
    <mergeCell ref="F12:J12"/>
    <mergeCell ref="B8:C8"/>
    <mergeCell ref="D8:E8"/>
    <mergeCell ref="F8:J8"/>
    <mergeCell ref="K8:N14"/>
    <mergeCell ref="B9:C9"/>
    <mergeCell ref="D9:E9"/>
    <mergeCell ref="F9:J9"/>
    <mergeCell ref="B10:C10"/>
    <mergeCell ref="D10:E10"/>
    <mergeCell ref="F10:J10"/>
    <mergeCell ref="A1:N1"/>
    <mergeCell ref="G2:H2"/>
    <mergeCell ref="A6:N6"/>
    <mergeCell ref="B7:C7"/>
    <mergeCell ref="D7:E7"/>
    <mergeCell ref="F7:J7"/>
    <mergeCell ref="K7:N7"/>
  </mergeCells>
  <printOptions/>
  <pageMargins left="0.4724409448818898" right="0.11811023622047245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4" sqref="B4"/>
    </sheetView>
  </sheetViews>
  <sheetFormatPr defaultColWidth="9.00390625" defaultRowHeight="16.5"/>
  <cols>
    <col min="1" max="1" width="6.875" style="17" customWidth="1"/>
    <col min="2" max="12" width="6.625" style="17" customWidth="1"/>
    <col min="13" max="13" width="7.125" style="17" customWidth="1"/>
    <col min="14" max="14" width="8.50390625" style="17" customWidth="1"/>
    <col min="15" max="15" width="5.125" style="17" hidden="1" customWidth="1"/>
    <col min="16" max="16384" width="9.00390625" style="17" customWidth="1"/>
  </cols>
  <sheetData>
    <row r="1" spans="1:14" ht="34.5" customHeight="1">
      <c r="A1" s="60" t="str">
        <f>'定期考查'!A1</f>
        <v>花蓮縣新城國小106學年度第二學期期中定期評量成績一覽表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2" ht="30" customHeight="1">
      <c r="A2" s="18" t="s">
        <v>24</v>
      </c>
      <c r="B2" s="19" t="str">
        <f>'定期考查'!C2</f>
        <v>六年甲班</v>
      </c>
      <c r="C2" s="18"/>
      <c r="D2" s="18" t="s">
        <v>11</v>
      </c>
      <c r="E2" s="18"/>
      <c r="F2" s="20">
        <f>'定期考查'!L42</f>
        <v>34</v>
      </c>
      <c r="G2" s="61" t="s">
        <v>33</v>
      </c>
      <c r="H2" s="61"/>
      <c r="I2" s="21">
        <f>O4</f>
        <v>31</v>
      </c>
      <c r="J2" s="18" t="s">
        <v>31</v>
      </c>
      <c r="K2" s="18"/>
      <c r="L2" s="20">
        <f>F2-I2</f>
        <v>3</v>
      </c>
    </row>
    <row r="3" spans="1:14" ht="49.5" customHeight="1">
      <c r="A3" s="22" t="s">
        <v>12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>
        <v>100</v>
      </c>
      <c r="M3" s="22" t="s">
        <v>29</v>
      </c>
      <c r="N3" s="22" t="s">
        <v>25</v>
      </c>
    </row>
    <row r="4" spans="1:15" ht="34.5" customHeight="1">
      <c r="A4" s="24" t="s">
        <v>23</v>
      </c>
      <c r="B4" s="23">
        <f>COUNTIF('定期考查'!$N$4:$N$39,"&gt;=0")-SUM(C4:L4)</f>
        <v>0</v>
      </c>
      <c r="C4" s="23">
        <f>COUNTIF('定期考查'!$N$4:$N$39,"&gt;=10")-SUM(D4:L4)</f>
        <v>0</v>
      </c>
      <c r="D4" s="23">
        <f>COUNTIF('定期考查'!$N$4:$N$39,"&gt;=20")-SUM(E4:L4)</f>
        <v>0</v>
      </c>
      <c r="E4" s="23">
        <f>COUNTIF('定期考查'!$N$4:$N$39,"&gt;=30")-SUM(F4:L4)</f>
        <v>0</v>
      </c>
      <c r="F4" s="23">
        <f>COUNTIF('定期考查'!$N$4:$N$39,"&gt;=40")-SUM(G4:L4)</f>
        <v>0</v>
      </c>
      <c r="G4" s="23">
        <f>COUNTIF('定期考查'!$N$4:$N$39,"&gt;=50")-SUM(H4:L4)</f>
        <v>4</v>
      </c>
      <c r="H4" s="23">
        <f>COUNTIF('定期考查'!$N$4:$N$39,"&gt;=60")-SUM(I4:L4)</f>
        <v>6</v>
      </c>
      <c r="I4" s="23">
        <f>COUNTIF('定期考查'!$N$4:$N$39,"&gt;=70")-SUM(J4:L4)</f>
        <v>1</v>
      </c>
      <c r="J4" s="23">
        <f>COUNTIF('定期考查'!$N$4:$N$39,"&gt;=80")-SUM(K4:L4)</f>
        <v>6</v>
      </c>
      <c r="K4" s="23">
        <f>COUNTIF('定期考查'!$N$4:$N$39,"&gt;=90")-SUM(L4)</f>
        <v>6</v>
      </c>
      <c r="L4" s="23">
        <f>COUNTIF('定期考查'!$N$4:$N$39,"=100")</f>
        <v>8</v>
      </c>
      <c r="M4" s="31">
        <f>'定期考查'!E42</f>
        <v>2554</v>
      </c>
      <c r="N4" s="28">
        <f>'定期考查'!E43</f>
        <v>82.38709677419355</v>
      </c>
      <c r="O4" s="17">
        <f>SUM(B4:L4)</f>
        <v>31</v>
      </c>
    </row>
    <row r="5" spans="1:14" ht="9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</row>
    <row r="6" spans="1:14" ht="24.75" customHeight="1">
      <c r="A6" s="59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24.75" customHeight="1">
      <c r="A7" s="24" t="s">
        <v>28</v>
      </c>
      <c r="B7" s="59" t="s">
        <v>0</v>
      </c>
      <c r="C7" s="59"/>
      <c r="D7" s="59" t="s">
        <v>60</v>
      </c>
      <c r="E7" s="59"/>
      <c r="F7" s="59" t="s">
        <v>58</v>
      </c>
      <c r="G7" s="59"/>
      <c r="H7" s="59"/>
      <c r="I7" s="59"/>
      <c r="J7" s="59"/>
      <c r="K7" s="59" t="s">
        <v>59</v>
      </c>
      <c r="L7" s="59"/>
      <c r="M7" s="59"/>
      <c r="N7" s="59"/>
    </row>
    <row r="8" spans="1:14" ht="30" customHeight="1">
      <c r="A8" s="23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30" customHeight="1">
      <c r="A9" s="23">
        <f aca="true" t="shared" si="0" ref="A9:A14">A8+1</f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30" customHeight="1">
      <c r="A10" s="23">
        <f t="shared" si="0"/>
        <v>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30" customHeight="1">
      <c r="A11" s="23">
        <f t="shared" si="0"/>
        <v>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30" customHeight="1">
      <c r="A12" s="23">
        <f t="shared" si="0"/>
        <v>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30" customHeight="1">
      <c r="A13" s="23">
        <f t="shared" si="0"/>
        <v>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30" customHeight="1">
      <c r="A14" s="23">
        <f t="shared" si="0"/>
        <v>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2:12" ht="9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33" ht="9.75" customHeight="1"/>
    <row r="34" spans="1:14" ht="24.75" customHeight="1">
      <c r="A34" s="58" t="s">
        <v>61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</sheetData>
  <sheetProtection password="CF36" sheet="1" objects="1" scenarios="1"/>
  <mergeCells count="30">
    <mergeCell ref="A34:N34"/>
    <mergeCell ref="B13:C13"/>
    <mergeCell ref="D13:E13"/>
    <mergeCell ref="F13:J13"/>
    <mergeCell ref="B14:C14"/>
    <mergeCell ref="D14:E14"/>
    <mergeCell ref="F14:J14"/>
    <mergeCell ref="B11:C11"/>
    <mergeCell ref="D11:E11"/>
    <mergeCell ref="F11:J11"/>
    <mergeCell ref="B12:C12"/>
    <mergeCell ref="D12:E12"/>
    <mergeCell ref="F12:J12"/>
    <mergeCell ref="B8:C8"/>
    <mergeCell ref="D8:E8"/>
    <mergeCell ref="F8:J8"/>
    <mergeCell ref="K8:N14"/>
    <mergeCell ref="B9:C9"/>
    <mergeCell ref="D9:E9"/>
    <mergeCell ref="F9:J9"/>
    <mergeCell ref="B10:C10"/>
    <mergeCell ref="D10:E10"/>
    <mergeCell ref="F10:J10"/>
    <mergeCell ref="A1:N1"/>
    <mergeCell ref="G2:H2"/>
    <mergeCell ref="A6:N6"/>
    <mergeCell ref="B7:C7"/>
    <mergeCell ref="D7:E7"/>
    <mergeCell ref="F7:J7"/>
    <mergeCell ref="K7:N7"/>
  </mergeCells>
  <printOptions/>
  <pageMargins left="0.4724409448818898" right="0.11811023622047245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4" sqref="B4"/>
    </sheetView>
  </sheetViews>
  <sheetFormatPr defaultColWidth="9.00390625" defaultRowHeight="16.5"/>
  <cols>
    <col min="1" max="1" width="6.875" style="17" customWidth="1"/>
    <col min="2" max="12" width="6.625" style="17" customWidth="1"/>
    <col min="13" max="13" width="7.125" style="17" customWidth="1"/>
    <col min="14" max="14" width="8.50390625" style="17" customWidth="1"/>
    <col min="15" max="15" width="5.125" style="17" hidden="1" customWidth="1"/>
    <col min="16" max="16384" width="9.00390625" style="17" customWidth="1"/>
  </cols>
  <sheetData>
    <row r="1" spans="1:14" ht="34.5" customHeight="1">
      <c r="A1" s="60" t="str">
        <f>'定期考查'!A1</f>
        <v>花蓮縣新城國小106學年度第二學期期中定期評量成績一覽表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2" ht="30" customHeight="1">
      <c r="A2" s="18" t="s">
        <v>24</v>
      </c>
      <c r="B2" s="19" t="str">
        <f>'定期考查'!C2</f>
        <v>六年甲班</v>
      </c>
      <c r="C2" s="18"/>
      <c r="D2" s="18" t="s">
        <v>11</v>
      </c>
      <c r="E2" s="18"/>
      <c r="F2" s="20">
        <f>'定期考查'!L42</f>
        <v>34</v>
      </c>
      <c r="G2" s="61" t="s">
        <v>33</v>
      </c>
      <c r="H2" s="61"/>
      <c r="I2" s="21">
        <f>O4</f>
        <v>31</v>
      </c>
      <c r="J2" s="18" t="s">
        <v>31</v>
      </c>
      <c r="K2" s="18"/>
      <c r="L2" s="20">
        <f>F2-I2</f>
        <v>3</v>
      </c>
    </row>
    <row r="3" spans="1:14" ht="49.5" customHeight="1">
      <c r="A3" s="22" t="s">
        <v>12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>
        <v>100</v>
      </c>
      <c r="M3" s="22" t="s">
        <v>29</v>
      </c>
      <c r="N3" s="22" t="s">
        <v>25</v>
      </c>
    </row>
    <row r="4" spans="1:15" ht="34.5" customHeight="1">
      <c r="A4" s="24" t="s">
        <v>23</v>
      </c>
      <c r="B4" s="23">
        <f>COUNTIF('定期考查'!$O$4:$O$39,"&gt;=0")-SUM(C4:L4)</f>
        <v>0</v>
      </c>
      <c r="C4" s="23">
        <f>COUNTIF('定期考查'!$O$4:$O$39,"&gt;=10")-SUM(D4:L4)</f>
        <v>0</v>
      </c>
      <c r="D4" s="23">
        <f>COUNTIF('定期考查'!$O$4:$O$39,"&gt;=20")-SUM(E4:L4)</f>
        <v>0</v>
      </c>
      <c r="E4" s="23">
        <f>COUNTIF('定期考查'!$O$4:$O$39,"&gt;=30")-SUM(F4:L4)</f>
        <v>0</v>
      </c>
      <c r="F4" s="23">
        <f>COUNTIF('定期考查'!$O$4:$O$39,"&gt;=40")-SUM(G4:L4)</f>
        <v>0</v>
      </c>
      <c r="G4" s="23">
        <f>COUNTIF('定期考查'!$O$4:$O$39,"&gt;=50")-SUM(H4:L4)</f>
        <v>1</v>
      </c>
      <c r="H4" s="23">
        <f>COUNTIF('定期考查'!$O$4:$O$39,"&gt;=60")-SUM(I4:L4)</f>
        <v>1</v>
      </c>
      <c r="I4" s="23">
        <f>COUNTIF('定期考查'!$O$4:$O$39,"&gt;=70")-SUM(J4:L4)</f>
        <v>4</v>
      </c>
      <c r="J4" s="23">
        <f>COUNTIF('定期考查'!$O$4:$O$39,"&gt;=80")-SUM(K4:L4)</f>
        <v>6</v>
      </c>
      <c r="K4" s="23">
        <f>COUNTIF('定期考查'!$O$4:$O$39,"&gt;=90")-SUM(L4)</f>
        <v>17</v>
      </c>
      <c r="L4" s="23">
        <f>COUNTIF('定期考查'!$O$4:$O$39,"=100")</f>
        <v>2</v>
      </c>
      <c r="M4" s="31">
        <f>'定期考查'!F42</f>
        <v>2736</v>
      </c>
      <c r="N4" s="28">
        <f>'定期考查'!F43</f>
        <v>88.25806451612904</v>
      </c>
      <c r="O4" s="17">
        <f>SUM(B4:L4)</f>
        <v>31</v>
      </c>
    </row>
    <row r="5" spans="1:14" ht="9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</row>
    <row r="6" spans="1:14" ht="24.75" customHeight="1">
      <c r="A6" s="59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24.75" customHeight="1">
      <c r="A7" s="24" t="s">
        <v>28</v>
      </c>
      <c r="B7" s="59" t="s">
        <v>0</v>
      </c>
      <c r="C7" s="59"/>
      <c r="D7" s="59" t="s">
        <v>60</v>
      </c>
      <c r="E7" s="59"/>
      <c r="F7" s="59" t="s">
        <v>58</v>
      </c>
      <c r="G7" s="59"/>
      <c r="H7" s="59"/>
      <c r="I7" s="59"/>
      <c r="J7" s="59"/>
      <c r="K7" s="59" t="s">
        <v>59</v>
      </c>
      <c r="L7" s="59"/>
      <c r="M7" s="59"/>
      <c r="N7" s="59"/>
    </row>
    <row r="8" spans="1:14" ht="30" customHeight="1">
      <c r="A8" s="23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30" customHeight="1">
      <c r="A9" s="23">
        <f aca="true" t="shared" si="0" ref="A9:A14">A8+1</f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30" customHeight="1">
      <c r="A10" s="23">
        <f t="shared" si="0"/>
        <v>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30" customHeight="1">
      <c r="A11" s="23">
        <f t="shared" si="0"/>
        <v>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30" customHeight="1">
      <c r="A12" s="23">
        <f t="shared" si="0"/>
        <v>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30" customHeight="1">
      <c r="A13" s="23">
        <f t="shared" si="0"/>
        <v>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30" customHeight="1">
      <c r="A14" s="23">
        <f t="shared" si="0"/>
        <v>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2:12" ht="9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33" ht="9.75" customHeight="1"/>
    <row r="34" spans="1:14" ht="24.75" customHeight="1">
      <c r="A34" s="58" t="s">
        <v>61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</sheetData>
  <sheetProtection password="CF36" sheet="1" objects="1" scenarios="1"/>
  <mergeCells count="30">
    <mergeCell ref="A34:N34"/>
    <mergeCell ref="B13:C13"/>
    <mergeCell ref="D13:E13"/>
    <mergeCell ref="F13:J13"/>
    <mergeCell ref="B14:C14"/>
    <mergeCell ref="D14:E14"/>
    <mergeCell ref="F14:J14"/>
    <mergeCell ref="B11:C11"/>
    <mergeCell ref="D11:E11"/>
    <mergeCell ref="F11:J11"/>
    <mergeCell ref="B12:C12"/>
    <mergeCell ref="D12:E12"/>
    <mergeCell ref="F12:J12"/>
    <mergeCell ref="B8:C8"/>
    <mergeCell ref="D8:E8"/>
    <mergeCell ref="F8:J8"/>
    <mergeCell ref="K8:N14"/>
    <mergeCell ref="B9:C9"/>
    <mergeCell ref="D9:E9"/>
    <mergeCell ref="F9:J9"/>
    <mergeCell ref="B10:C10"/>
    <mergeCell ref="D10:E10"/>
    <mergeCell ref="F10:J10"/>
    <mergeCell ref="A1:N1"/>
    <mergeCell ref="G2:H2"/>
    <mergeCell ref="A6:N6"/>
    <mergeCell ref="B7:C7"/>
    <mergeCell ref="D7:E7"/>
    <mergeCell ref="F7:J7"/>
    <mergeCell ref="K7:N7"/>
  </mergeCells>
  <printOptions/>
  <pageMargins left="0.4724409448818898" right="0.11811023622047245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4" sqref="B4"/>
    </sheetView>
  </sheetViews>
  <sheetFormatPr defaultColWidth="9.00390625" defaultRowHeight="16.5"/>
  <cols>
    <col min="1" max="1" width="6.875" style="17" customWidth="1"/>
    <col min="2" max="12" width="6.625" style="17" customWidth="1"/>
    <col min="13" max="13" width="7.125" style="17" customWidth="1"/>
    <col min="14" max="14" width="8.50390625" style="17" customWidth="1"/>
    <col min="15" max="15" width="5.125" style="17" hidden="1" customWidth="1"/>
    <col min="16" max="16384" width="9.00390625" style="17" customWidth="1"/>
  </cols>
  <sheetData>
    <row r="1" spans="1:14" ht="34.5" customHeight="1">
      <c r="A1" s="60" t="str">
        <f>'定期考查'!A1</f>
        <v>花蓮縣新城國小106學年度第二學期期中定期評量成績一覽表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2" ht="30" customHeight="1">
      <c r="A2" s="18" t="s">
        <v>24</v>
      </c>
      <c r="B2" s="19" t="str">
        <f>'定期考查'!C2</f>
        <v>六年甲班</v>
      </c>
      <c r="C2" s="18"/>
      <c r="D2" s="18" t="s">
        <v>11</v>
      </c>
      <c r="E2" s="18"/>
      <c r="F2" s="20">
        <f>'定期考查'!L42</f>
        <v>34</v>
      </c>
      <c r="G2" s="61" t="s">
        <v>33</v>
      </c>
      <c r="H2" s="61"/>
      <c r="I2" s="21">
        <f>O4</f>
        <v>31</v>
      </c>
      <c r="J2" s="18" t="s">
        <v>31</v>
      </c>
      <c r="K2" s="18"/>
      <c r="L2" s="20">
        <f>F2-I2</f>
        <v>3</v>
      </c>
    </row>
    <row r="3" spans="1:14" ht="49.5" customHeight="1">
      <c r="A3" s="22" t="s">
        <v>12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>
        <v>100</v>
      </c>
      <c r="M3" s="22" t="s">
        <v>29</v>
      </c>
      <c r="N3" s="22" t="s">
        <v>25</v>
      </c>
    </row>
    <row r="4" spans="1:15" ht="34.5" customHeight="1">
      <c r="A4" s="24" t="s">
        <v>23</v>
      </c>
      <c r="B4" s="23">
        <f>COUNTIF('定期考查'!$P$4:$P$39,"&gt;=0")-SUM(C4:L4)</f>
        <v>0</v>
      </c>
      <c r="C4" s="23">
        <f>COUNTIF('定期考查'!$P$4:$P$39,"&gt;=10")-SUM(D4:L4)</f>
        <v>1</v>
      </c>
      <c r="D4" s="23">
        <f>COUNTIF('定期考查'!$P$4:$P$39,"&gt;=20")-SUM(E4:L4)</f>
        <v>1</v>
      </c>
      <c r="E4" s="23">
        <f>COUNTIF('定期考查'!$P$4:$P$39,"&gt;=30")-SUM(F4:L4)</f>
        <v>1</v>
      </c>
      <c r="F4" s="23">
        <f>COUNTIF('定期考查'!$P$4:$P$39,"&gt;=40")-SUM(G4:L4)</f>
        <v>0</v>
      </c>
      <c r="G4" s="23">
        <f>COUNTIF('定期考查'!$P$4:$P$39,"&gt;=50")-SUM(H4:L4)</f>
        <v>1</v>
      </c>
      <c r="H4" s="23">
        <f>COUNTIF('定期考查'!$P$4:$P$39,"&gt;=60")-SUM(I4:L4)</f>
        <v>1</v>
      </c>
      <c r="I4" s="23">
        <f>COUNTIF('定期考查'!$P$4:$P$39,"&gt;=70")-SUM(J4:L4)</f>
        <v>4</v>
      </c>
      <c r="J4" s="23">
        <f>COUNTIF('定期考查'!$P$4:$P$39,"&gt;=80")-SUM(K4:L4)</f>
        <v>6</v>
      </c>
      <c r="K4" s="23">
        <f>COUNTIF('定期考查'!$P$4:$P$39,"&gt;=90")-SUM(L4)</f>
        <v>14</v>
      </c>
      <c r="L4" s="23">
        <f>COUNTIF('定期考查'!$P$4:$P$39,"=100")</f>
        <v>2</v>
      </c>
      <c r="M4" s="31">
        <f>'定期考查'!G42</f>
        <v>2517</v>
      </c>
      <c r="N4" s="28">
        <f>'定期考查'!G43</f>
        <v>81.19354838709677</v>
      </c>
      <c r="O4" s="17">
        <f>SUM(B4:L4)</f>
        <v>31</v>
      </c>
    </row>
    <row r="5" spans="1:14" ht="9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</row>
    <row r="6" spans="1:14" ht="24.75" customHeight="1">
      <c r="A6" s="59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24.75" customHeight="1">
      <c r="A7" s="24" t="s">
        <v>28</v>
      </c>
      <c r="B7" s="59" t="s">
        <v>0</v>
      </c>
      <c r="C7" s="59"/>
      <c r="D7" s="59" t="s">
        <v>60</v>
      </c>
      <c r="E7" s="59"/>
      <c r="F7" s="59" t="s">
        <v>58</v>
      </c>
      <c r="G7" s="59"/>
      <c r="H7" s="59"/>
      <c r="I7" s="59"/>
      <c r="J7" s="59"/>
      <c r="K7" s="59" t="s">
        <v>59</v>
      </c>
      <c r="L7" s="59"/>
      <c r="M7" s="59"/>
      <c r="N7" s="59"/>
    </row>
    <row r="8" spans="1:14" ht="30" customHeight="1">
      <c r="A8" s="23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30" customHeight="1">
      <c r="A9" s="23">
        <f aca="true" t="shared" si="0" ref="A9:A14">A8+1</f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30" customHeight="1">
      <c r="A10" s="23">
        <f t="shared" si="0"/>
        <v>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30" customHeight="1">
      <c r="A11" s="23">
        <f t="shared" si="0"/>
        <v>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30" customHeight="1">
      <c r="A12" s="23">
        <f t="shared" si="0"/>
        <v>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30" customHeight="1">
      <c r="A13" s="23">
        <f t="shared" si="0"/>
        <v>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30" customHeight="1">
      <c r="A14" s="23">
        <f t="shared" si="0"/>
        <v>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2:12" ht="9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33" ht="9.75" customHeight="1"/>
    <row r="34" spans="1:14" ht="24.75" customHeight="1">
      <c r="A34" s="58" t="s">
        <v>61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</sheetData>
  <sheetProtection password="CF36" sheet="1" objects="1" scenarios="1"/>
  <mergeCells count="30">
    <mergeCell ref="A34:N34"/>
    <mergeCell ref="B13:C13"/>
    <mergeCell ref="D13:E13"/>
    <mergeCell ref="F13:J13"/>
    <mergeCell ref="B14:C14"/>
    <mergeCell ref="D14:E14"/>
    <mergeCell ref="F14:J14"/>
    <mergeCell ref="B11:C11"/>
    <mergeCell ref="D11:E11"/>
    <mergeCell ref="F11:J11"/>
    <mergeCell ref="B12:C12"/>
    <mergeCell ref="D12:E12"/>
    <mergeCell ref="F12:J12"/>
    <mergeCell ref="B8:C8"/>
    <mergeCell ref="D8:E8"/>
    <mergeCell ref="F8:J8"/>
    <mergeCell ref="K8:N14"/>
    <mergeCell ref="B9:C9"/>
    <mergeCell ref="D9:E9"/>
    <mergeCell ref="F9:J9"/>
    <mergeCell ref="B10:C10"/>
    <mergeCell ref="D10:E10"/>
    <mergeCell ref="F10:J10"/>
    <mergeCell ref="A1:N1"/>
    <mergeCell ref="G2:H2"/>
    <mergeCell ref="A6:N6"/>
    <mergeCell ref="B7:C7"/>
    <mergeCell ref="D7:E7"/>
    <mergeCell ref="F7:J7"/>
    <mergeCell ref="K7:N7"/>
  </mergeCells>
  <printOptions/>
  <pageMargins left="0.4724409448818898" right="0.11811023622047245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7" sqref="A7"/>
    </sheetView>
  </sheetViews>
  <sheetFormatPr defaultColWidth="9.00390625" defaultRowHeight="16.5"/>
  <cols>
    <col min="1" max="1" width="6.875" style="17" customWidth="1"/>
    <col min="2" max="12" width="6.625" style="17" customWidth="1"/>
    <col min="13" max="13" width="7.125" style="17" customWidth="1"/>
    <col min="14" max="14" width="8.50390625" style="17" customWidth="1"/>
    <col min="15" max="15" width="5.125" style="17" hidden="1" customWidth="1"/>
    <col min="16" max="16384" width="9.00390625" style="17" customWidth="1"/>
  </cols>
  <sheetData>
    <row r="1" spans="1:14" ht="34.5" customHeight="1">
      <c r="A1" s="60" t="str">
        <f>'定期考查'!A1</f>
        <v>花蓮縣新城國小106學年度第二學期期中定期評量成績一覽表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2" ht="30" customHeight="1">
      <c r="A2" s="18" t="s">
        <v>24</v>
      </c>
      <c r="B2" s="19" t="str">
        <f>'定期考查'!C2</f>
        <v>六年甲班</v>
      </c>
      <c r="C2" s="18"/>
      <c r="D2" s="18" t="s">
        <v>11</v>
      </c>
      <c r="E2" s="18"/>
      <c r="F2" s="20">
        <f>'定期考查'!L42</f>
        <v>34</v>
      </c>
      <c r="G2" s="61" t="s">
        <v>33</v>
      </c>
      <c r="H2" s="61"/>
      <c r="I2" s="21">
        <f>O4</f>
        <v>31</v>
      </c>
      <c r="J2" s="18" t="s">
        <v>31</v>
      </c>
      <c r="K2" s="18"/>
      <c r="L2" s="20">
        <f>F2-I2</f>
        <v>3</v>
      </c>
    </row>
    <row r="3" spans="1:14" ht="49.5" customHeight="1">
      <c r="A3" s="22" t="s">
        <v>12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>
        <v>100</v>
      </c>
      <c r="M3" s="22" t="s">
        <v>29</v>
      </c>
      <c r="N3" s="22" t="s">
        <v>25</v>
      </c>
    </row>
    <row r="4" spans="1:15" ht="34.5" customHeight="1">
      <c r="A4" s="24" t="s">
        <v>23</v>
      </c>
      <c r="B4" s="23">
        <f>COUNTIF('定期考查'!$Q$4:$Q$39,"&gt;=0")-SUM(C4:L4)</f>
        <v>0</v>
      </c>
      <c r="C4" s="23">
        <f>COUNTIF('定期考查'!$Q$4:$Q$39,"&gt;=10")-SUM(D4:L4)</f>
        <v>1</v>
      </c>
      <c r="D4" s="23">
        <f>COUNTIF('定期考查'!$Q$4:$Q$39,"&gt;=20")-SUM(E4:L4)</f>
        <v>2</v>
      </c>
      <c r="E4" s="23">
        <f>COUNTIF('定期考查'!$Q$4:$Q$39,"&gt;=30")-SUM(F4:L4)</f>
        <v>1</v>
      </c>
      <c r="F4" s="23">
        <f>COUNTIF('定期考查'!$Q$4:$Q$39,"&gt;=40")-SUM(G4:L4)</f>
        <v>1</v>
      </c>
      <c r="G4" s="23">
        <f>COUNTIF('定期考查'!$Q$4:$Q$39,"&gt;=50")-SUM(H4:L4)</f>
        <v>3</v>
      </c>
      <c r="H4" s="23">
        <f>COUNTIF('定期考查'!$Q$4:$Q$39,"&gt;=60")-SUM(I4:L4)</f>
        <v>4</v>
      </c>
      <c r="I4" s="23">
        <f>COUNTIF('定期考查'!$Q$4:$Q$39,"&gt;=70")-SUM(J4:L4)</f>
        <v>5</v>
      </c>
      <c r="J4" s="23">
        <f>COUNTIF('定期考查'!$Q$4:$Q$39,"&gt;=80")-SUM(K4:L4)</f>
        <v>6</v>
      </c>
      <c r="K4" s="23">
        <f>COUNTIF('定期考查'!$Q$4:$Q$39,"&gt;=90")-SUM(L4)</f>
        <v>7</v>
      </c>
      <c r="L4" s="23">
        <f>COUNTIF('定期考查'!$Q$4:$Q$39,"=100")</f>
        <v>1</v>
      </c>
      <c r="M4" s="31">
        <f>'定期考查'!H42</f>
        <v>2150</v>
      </c>
      <c r="N4" s="28">
        <f>'定期考查'!H43</f>
        <v>69.35483870967742</v>
      </c>
      <c r="O4" s="17">
        <f>SUM(B4:L4)</f>
        <v>31</v>
      </c>
    </row>
    <row r="5" spans="1:14" ht="9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</row>
    <row r="6" spans="1:14" ht="24.75" customHeight="1">
      <c r="A6" s="59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24.75" customHeight="1">
      <c r="A7" s="24" t="s">
        <v>28</v>
      </c>
      <c r="B7" s="59" t="s">
        <v>0</v>
      </c>
      <c r="C7" s="59"/>
      <c r="D7" s="59" t="s">
        <v>60</v>
      </c>
      <c r="E7" s="59"/>
      <c r="F7" s="59" t="s">
        <v>58</v>
      </c>
      <c r="G7" s="59"/>
      <c r="H7" s="59"/>
      <c r="I7" s="59"/>
      <c r="J7" s="59"/>
      <c r="K7" s="59" t="s">
        <v>59</v>
      </c>
      <c r="L7" s="59"/>
      <c r="M7" s="59"/>
      <c r="N7" s="59"/>
    </row>
    <row r="8" spans="1:14" ht="30" customHeight="1">
      <c r="A8" s="23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30" customHeight="1">
      <c r="A9" s="23">
        <f aca="true" t="shared" si="0" ref="A9:A14">A8+1</f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30" customHeight="1">
      <c r="A10" s="23">
        <f t="shared" si="0"/>
        <v>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30" customHeight="1">
      <c r="A11" s="23">
        <f t="shared" si="0"/>
        <v>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30" customHeight="1">
      <c r="A12" s="23">
        <f t="shared" si="0"/>
        <v>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30" customHeight="1">
      <c r="A13" s="23">
        <f t="shared" si="0"/>
        <v>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30" customHeight="1">
      <c r="A14" s="23">
        <f t="shared" si="0"/>
        <v>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2:12" ht="9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33" ht="9.75" customHeight="1"/>
    <row r="34" spans="1:14" ht="24.75" customHeight="1">
      <c r="A34" s="58" t="s">
        <v>61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</sheetData>
  <sheetProtection password="CF36" sheet="1" objects="1" scenarios="1"/>
  <mergeCells count="30">
    <mergeCell ref="A34:N34"/>
    <mergeCell ref="B13:C13"/>
    <mergeCell ref="D13:E13"/>
    <mergeCell ref="F13:J13"/>
    <mergeCell ref="B14:C14"/>
    <mergeCell ref="D14:E14"/>
    <mergeCell ref="F14:J14"/>
    <mergeCell ref="B11:C11"/>
    <mergeCell ref="D11:E11"/>
    <mergeCell ref="F11:J11"/>
    <mergeCell ref="B12:C12"/>
    <mergeCell ref="D12:E12"/>
    <mergeCell ref="F12:J12"/>
    <mergeCell ref="B8:C8"/>
    <mergeCell ref="D8:E8"/>
    <mergeCell ref="F8:J8"/>
    <mergeCell ref="K8:N14"/>
    <mergeCell ref="B9:C9"/>
    <mergeCell ref="D9:E9"/>
    <mergeCell ref="F9:J9"/>
    <mergeCell ref="B10:C10"/>
    <mergeCell ref="D10:E10"/>
    <mergeCell ref="F10:J10"/>
    <mergeCell ref="A1:N1"/>
    <mergeCell ref="G2:H2"/>
    <mergeCell ref="A6:N6"/>
    <mergeCell ref="B7:C7"/>
    <mergeCell ref="D7:E7"/>
    <mergeCell ref="F7:J7"/>
    <mergeCell ref="K7:N7"/>
  </mergeCells>
  <printOptions/>
  <pageMargins left="0.4724409448818898" right="0.11811023622047245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 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</dc:creator>
  <cp:keywords/>
  <dc:description/>
  <cp:lastModifiedBy>user</cp:lastModifiedBy>
  <cp:lastPrinted>2016-06-20T03:19:15Z</cp:lastPrinted>
  <dcterms:created xsi:type="dcterms:W3CDTF">2001-11-10T12:16:21Z</dcterms:created>
  <dcterms:modified xsi:type="dcterms:W3CDTF">2018-04-12T06:46:36Z</dcterms:modified>
  <cp:category/>
  <cp:version/>
  <cp:contentType/>
  <cp:contentStatus/>
</cp:coreProperties>
</file>